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Maciene\Desktop\SVP_2026_2028\Sprendimas\Viešinimui\"/>
    </mc:Choice>
  </mc:AlternateContent>
  <xr:revisionPtr revIDLastSave="0" documentId="8_{5F9C40E8-978F-4A76-92E5-40522A504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</workbook>
</file>

<file path=xl/calcChain.xml><?xml version="1.0" encoding="utf-8"?>
<calcChain xmlns="http://schemas.openxmlformats.org/spreadsheetml/2006/main">
  <c r="F13" i="2" l="1"/>
  <c r="G13" i="2"/>
  <c r="E15" i="2"/>
  <c r="F15" i="2"/>
  <c r="G15" i="2"/>
  <c r="E18" i="2"/>
  <c r="F18" i="2"/>
  <c r="E29" i="2"/>
  <c r="F29" i="2"/>
  <c r="G29" i="2"/>
  <c r="E34" i="2"/>
  <c r="F34" i="2"/>
  <c r="E37" i="2"/>
  <c r="F37" i="2"/>
  <c r="G37" i="2"/>
  <c r="E42" i="2"/>
  <c r="F42" i="2"/>
  <c r="G42" i="2"/>
  <c r="E50" i="2"/>
  <c r="F50" i="2"/>
  <c r="G50" i="2"/>
  <c r="E54" i="2"/>
  <c r="E57" i="2"/>
  <c r="F57" i="2"/>
  <c r="G57" i="2"/>
  <c r="E64" i="2"/>
  <c r="E61" i="2" s="1"/>
  <c r="F64" i="2"/>
  <c r="F61" i="2" s="1"/>
  <c r="G64" i="2"/>
  <c r="G61" i="2" s="1"/>
  <c r="E67" i="2"/>
  <c r="E75" i="2"/>
  <c r="E72" i="2" s="1"/>
  <c r="E71" i="2" s="1"/>
  <c r="F75" i="2"/>
  <c r="G75" i="2"/>
  <c r="E78" i="2"/>
  <c r="F78" i="2"/>
  <c r="G78" i="2"/>
  <c r="E85" i="2"/>
  <c r="F85" i="2"/>
  <c r="F90" i="2"/>
  <c r="G90" i="2"/>
  <c r="E95" i="2"/>
  <c r="F95" i="2"/>
  <c r="G95" i="2"/>
  <c r="E98" i="2"/>
  <c r="F98" i="2"/>
  <c r="E101" i="2"/>
  <c r="F101" i="2"/>
  <c r="E111" i="2"/>
  <c r="F111" i="2"/>
  <c r="G111" i="2"/>
  <c r="E116" i="2"/>
  <c r="F116" i="2"/>
  <c r="G116" i="2"/>
  <c r="E120" i="2"/>
  <c r="F120" i="2"/>
  <c r="G120" i="2"/>
  <c r="E123" i="2"/>
  <c r="F123" i="2"/>
  <c r="G123" i="2"/>
  <c r="E127" i="2"/>
  <c r="F127" i="2"/>
  <c r="E129" i="2"/>
  <c r="F129" i="2"/>
  <c r="G129" i="2"/>
  <c r="E133" i="2"/>
  <c r="E137" i="2"/>
  <c r="F137" i="2"/>
  <c r="G137" i="2"/>
  <c r="E140" i="2"/>
  <c r="E144" i="2"/>
  <c r="F144" i="2"/>
  <c r="E147" i="2"/>
  <c r="F147" i="2"/>
  <c r="G147" i="2"/>
  <c r="E151" i="2"/>
  <c r="F151" i="2"/>
  <c r="G151" i="2"/>
  <c r="E155" i="2"/>
  <c r="F159" i="2"/>
  <c r="E166" i="2"/>
  <c r="F166" i="2"/>
  <c r="G166" i="2"/>
  <c r="E171" i="2"/>
  <c r="F171" i="2"/>
  <c r="G171" i="2"/>
  <c r="E173" i="2"/>
  <c r="F173" i="2"/>
  <c r="G173" i="2"/>
  <c r="E178" i="2"/>
  <c r="F178" i="2"/>
  <c r="E181" i="2"/>
  <c r="C189" i="2"/>
  <c r="C196" i="2" s="1"/>
  <c r="D189" i="2"/>
  <c r="D196" i="2" s="1"/>
  <c r="E189" i="2"/>
  <c r="E196" i="2" s="1"/>
  <c r="G72" i="2" l="1"/>
  <c r="G71" i="2" s="1"/>
  <c r="G12" i="2"/>
  <c r="G11" i="2" s="1"/>
  <c r="E82" i="2"/>
  <c r="E81" i="2" s="1"/>
  <c r="E164" i="2"/>
  <c r="E163" i="2" s="1"/>
  <c r="F105" i="2"/>
  <c r="F104" i="2" s="1"/>
  <c r="G82" i="2"/>
  <c r="G81" i="2" s="1"/>
  <c r="E60" i="2"/>
  <c r="G60" i="2"/>
  <c r="F60" i="2"/>
  <c r="E48" i="2"/>
  <c r="E12" i="2"/>
  <c r="E11" i="2" s="1"/>
  <c r="F12" i="2"/>
  <c r="F11" i="2" s="1"/>
  <c r="G105" i="2"/>
  <c r="G104" i="2" s="1"/>
  <c r="F164" i="2"/>
  <c r="F163" i="2" s="1"/>
  <c r="G48" i="2"/>
  <c r="F48" i="2"/>
  <c r="F21" i="2"/>
  <c r="F82" i="2"/>
  <c r="F81" i="2" s="1"/>
  <c r="F72" i="2"/>
  <c r="F71" i="2" s="1"/>
  <c r="E21" i="2"/>
  <c r="E20" i="2" s="1"/>
  <c r="E105" i="2"/>
  <c r="E104" i="2" s="1"/>
  <c r="G21" i="2"/>
  <c r="G164" i="2"/>
  <c r="G163" i="2" s="1"/>
  <c r="G20" i="2" l="1"/>
  <c r="F20" i="2"/>
</calcChain>
</file>

<file path=xl/sharedStrings.xml><?xml version="1.0" encoding="utf-8"?>
<sst xmlns="http://schemas.openxmlformats.org/spreadsheetml/2006/main" count="553" uniqueCount="287">
  <si>
    <t>Kodas</t>
  </si>
  <si>
    <t>Pavadinimas</t>
  </si>
  <si>
    <t>SP lėšos</t>
  </si>
  <si>
    <t>Papildomas (-i) požymis (-iai)</t>
  </si>
  <si>
    <t>2026 metų lėšų projektas</t>
  </si>
  <si>
    <t>2027 metų lėšų projektas</t>
  </si>
  <si>
    <t>2028 metų lėšų projektas</t>
  </si>
  <si>
    <t>Poveikio /Rezultato /Produkto /Indėlio</t>
  </si>
  <si>
    <t>Rodiklis</t>
  </si>
  <si>
    <t>Mato vnt.</t>
  </si>
  <si>
    <t>Planas</t>
  </si>
  <si>
    <t>2026</t>
  </si>
  <si>
    <t>2027</t>
  </si>
  <si>
    <t>2028</t>
  </si>
  <si>
    <t>02</t>
  </si>
  <si>
    <t>Kultūros programa</t>
  </si>
  <si>
    <t>02-02</t>
  </si>
  <si>
    <t>Išvystyti gyventojų poreikius atitinkančią kultūros įstaigų infrastruktūrą</t>
  </si>
  <si>
    <t>Kultūros įstaigų pastatų, kurie yra geros būklės, skaičius nuo visų kultūros įstaigų pastatų</t>
  </si>
  <si>
    <t>vnt.</t>
  </si>
  <si>
    <t>02-02-01</t>
  </si>
  <si>
    <t>Atnaujinti (modernizuoti) Šiaulių miesto koncertinę įstaigą „Saulė" (Tilžės g. 140), rekonstruoti pastatą</t>
  </si>
  <si>
    <t>1.01.</t>
  </si>
  <si>
    <t>Infr. PP</t>
  </si>
  <si>
    <t>Parengta techninė dokumentacija</t>
  </si>
  <si>
    <t>Atlikta pastato fasado (nuo Tilžės g.) ir laiptų remonto dalis</t>
  </si>
  <si>
    <t>proc.</t>
  </si>
  <si>
    <t>02-02-04</t>
  </si>
  <si>
    <t>Atnaujinti (modernizuoti) Šiaulių dailės galerijos pastatą / patalpas (Vilniaus g. 245)</t>
  </si>
  <si>
    <t>Atlikta ekspozicinių salių rekonstrukcijos, remonto ir pritaikymo multifunkciniams tikslams darbų dalis</t>
  </si>
  <si>
    <t>Atlikta kasos, holo ir informacinio centro rekonstrukcijos, remonto ir rūbinės įrengimo darbų dalis</t>
  </si>
  <si>
    <t>02-02-06</t>
  </si>
  <si>
    <t>Modernizuoti kultūros įstaigų pastatus / statinius / patalpas</t>
  </si>
  <si>
    <t>Įkurta išmanioji erdvė Šiaulių miesto savivaldybės viešosios bibliotekos Lieporių filiale (Tilžės g. 36 Šiauliai)</t>
  </si>
  <si>
    <t>Įsigytas lauko įgarsinimo ir apšvietimo įrangos komplektas</t>
  </si>
  <si>
    <t>04</t>
  </si>
  <si>
    <t>Urbanistinės plėtros ir infrastruktūros programa</t>
  </si>
  <si>
    <t>04-02</t>
  </si>
  <si>
    <t>Formuoti darnias miesto jungtis, užtikrinančias tvarų ir saugų judėjimą mieste</t>
  </si>
  <si>
    <t>Neasfaltuotų gatvių dalis nuo viso gatvių tinklo</t>
  </si>
  <si>
    <t>Atnaujintų pėsčiųjų takų dalis nuo bendro takų ilgio</t>
  </si>
  <si>
    <t>Dviračių takų ilgis metų pabaigoje, tenkantis 1 tūkst. gyventojų</t>
  </si>
  <si>
    <t>km</t>
  </si>
  <si>
    <t>Modalinis kelionių pasiskirstymas (automobiliu)</t>
  </si>
  <si>
    <t>Modalinis kelionių pasiskirstymas (viešuoju transportu)</t>
  </si>
  <si>
    <t>Modalinis kelionių pasiskirstymas (dviračiais)</t>
  </si>
  <si>
    <t>Modalinis kelionių pasiskirstymas (pėsčiomis)</t>
  </si>
  <si>
    <t>Vidutiniškai vienam gyventojui tenkančių kelionių autobusais skaičius</t>
  </si>
  <si>
    <t>04-02-02</t>
  </si>
  <si>
    <t>Vykdyti naujų magistralinių gatvių suprojektavimo ir nutiesimo, susisiekimo komunikacijų įrengimo, rekonstravimo ir remonto darbus</t>
  </si>
  <si>
    <t>Atlikti miesto gatvių remonto darbai pagal 2026-2028 m. reitingo eilę</t>
  </si>
  <si>
    <t>1.02.</t>
  </si>
  <si>
    <t>1.06.</t>
  </si>
  <si>
    <t>1.10.</t>
  </si>
  <si>
    <t>04-02-03</t>
  </si>
  <si>
    <t>Įgyvendinti projektą „Eismo saugos gerinimas Šiaulių mieste, šalinant juodąsias dėmes“</t>
  </si>
  <si>
    <t>Įdiegtų saugų eismą gerinančių priemonių skaičius (sankryžos / žiedai / kita)</t>
  </si>
  <si>
    <t>1.08.</t>
  </si>
  <si>
    <t>04-02-04</t>
  </si>
  <si>
    <t>Įgyvendinti darnaus judumo projektus Šiaulių mieste</t>
  </si>
  <si>
    <t>Įrengtų / rekonstruotų dviračių takų ilgis</t>
  </si>
  <si>
    <t>Atnaujintų / nutiestų pėsčiųjų takų ir šaligatvių ilgis</t>
  </si>
  <si>
    <t>Atlikta „Statyk ir važiuok“ aikštelių įrengimo darbų</t>
  </si>
  <si>
    <t>Įrengta „Statyk ir važiuok“ aikštelių</t>
  </si>
  <si>
    <t>3,00</t>
  </si>
  <si>
    <t>Dviračiams skirta infrastruktūra, kuriai suteikta parama</t>
  </si>
  <si>
    <t>04-02-07</t>
  </si>
  <si>
    <t>Suprojektuoti, nutiesti, išasfaltuoti ar rekonstruoti žvyruotas gatves</t>
  </si>
  <si>
    <t>Išasfaltuotų ir įrengtų žvyruotų gatvių skaičius</t>
  </si>
  <si>
    <t>Išasfaltuotų žvyruotų gatvių ilgis</t>
  </si>
  <si>
    <t>Atlikti privažiavimo nuo Bačiūnų g. iki Bačiūnų g. 58F asfaltavimo darbai</t>
  </si>
  <si>
    <t>Įrengtų naujų gatvių su patobulinta danga ilgis</t>
  </si>
  <si>
    <t>04-02-08</t>
  </si>
  <si>
    <t>Rekonstruoti Tilžės g. viaduką per geležinkelį</t>
  </si>
  <si>
    <t>Atlikti Tilžės g. viaduko rekonstravimo darbai</t>
  </si>
  <si>
    <t>04-02-10</t>
  </si>
  <si>
    <t>Plėtoti elektromobilių pakrovimo stotelių tinklą</t>
  </si>
  <si>
    <t>Viešų elektromobilių pakrovimo stotelių skaičius</t>
  </si>
  <si>
    <t>04-03</t>
  </si>
  <si>
    <t>Užtikrinti tvarią, kokybišką miesto infrastruktūros plėtrą</t>
  </si>
  <si>
    <t>Renovuotų daugiabučių dalis nuo visų renovuotinų daugiabučių</t>
  </si>
  <si>
    <t>Naujai suplanuotų / atnaujintų viešųjų erdvių plotas tenkantis 1 gyventojui</t>
  </si>
  <si>
    <t>m2</t>
  </si>
  <si>
    <t>04-03-08</t>
  </si>
  <si>
    <t>Įgyvendinti projektą „Lieporių parko atgaivinimas ir pritaikymas bendruomenės veiklai“</t>
  </si>
  <si>
    <t>Atlikta kompleksinio parko sutvarkymo rangos darbų dalis</t>
  </si>
  <si>
    <t>04-03-09</t>
  </si>
  <si>
    <t>Įgyvendinti projektą „Tankiai apgyvendintos Šiaulių miesto urbanizuotos teritorijos atgaivinimas, žalinimas ir funkcionalumo didinimas“</t>
  </si>
  <si>
    <t>Atliktų rangos darbų dalis</t>
  </si>
  <si>
    <t>Parengta teritorijų planavimo dokumentų</t>
  </si>
  <si>
    <t>04-03-10</t>
  </si>
  <si>
    <t>Kompleksiškai atnaujinti daugiabučių mikrorajonų teritorijas</t>
  </si>
  <si>
    <t>Atnaujintų mikrorajonų bendrojo naudojimo erdvių ir kiemų plotas</t>
  </si>
  <si>
    <t>ha</t>
  </si>
  <si>
    <t>Renovuotų daugiabučių skaičius</t>
  </si>
  <si>
    <t>Naujų statybos leidimų mikrorajonuose skaičius</t>
  </si>
  <si>
    <t>05</t>
  </si>
  <si>
    <t>Ekonominės plėtros programa</t>
  </si>
  <si>
    <t>05-01</t>
  </si>
  <si>
    <t>Pagerinti investicijų pritraukimo ir verslo plėtros sąlygas</t>
  </si>
  <si>
    <t>Tiesioginės užsienio investicijos (TUI), tenkančios 1 gyv.</t>
  </si>
  <si>
    <t>Registruotų bedarbių ir darbingo amžiaus gyventojų santykis</t>
  </si>
  <si>
    <t>Veikiančių ūkio subjektų skaičius metų pradžioje, tenkantis 1 tūkst. gyv.</t>
  </si>
  <si>
    <t>05-01-07</t>
  </si>
  <si>
    <t>Vystyti Šiaulių pramoninio parko ir Šiaulių laisvosios ekonominės zonos infrastruktūrą</t>
  </si>
  <si>
    <t>Baigta tvarkyti geležinkelio turto įvedimo į eksploataciją dokumentacija</t>
  </si>
  <si>
    <t>Įgyvendintas elektros galios padidinimo projektas</t>
  </si>
  <si>
    <t>Krovos aikštelių teritorija pritaikyta muitinės veiklai</t>
  </si>
  <si>
    <t>05-02</t>
  </si>
  <si>
    <t>Stiprinti miesto patrauklumą plėtojant turizmo sektorių</t>
  </si>
  <si>
    <t>Turistų informacijos centro lankytojų ir interneto svetainių, socialinių tinklų vartotojų skaičius</t>
  </si>
  <si>
    <t>asm.</t>
  </si>
  <si>
    <t>Vietų skaičius apgyvendinimo įstaigose</t>
  </si>
  <si>
    <t>Teigiamai Šiaulių miesto įvaizdį vertinančių miesto svečių dalis (apklausa vykdoma kas 2 m.)</t>
  </si>
  <si>
    <t>05-02-03</t>
  </si>
  <si>
    <t>Gerinti turizmo informacinę infrastruktūrą</t>
  </si>
  <si>
    <t>Informacinių ženklų, stendų, stulpų, nuorodų, infoterminalų ir kt. atnaujinimas</t>
  </si>
  <si>
    <t>06</t>
  </si>
  <si>
    <t>Socialinės apsaugos programa</t>
  </si>
  <si>
    <t>06-02</t>
  </si>
  <si>
    <t>Užtikrinti socialinių paslaugų prieinamumą ir kokybę, plečiant, atnaujinant ir modernizuojant socialinių paslaugų infrastruktūrą</t>
  </si>
  <si>
    <t>Socialinių įstaigų pastatų skaičius</t>
  </si>
  <si>
    <t>Asmenų ir šeimų, laukiančių socialinio būsto nuomos, laukimo laikas</t>
  </si>
  <si>
    <t>metai</t>
  </si>
  <si>
    <t>Socialinių įstaigų pastatų, kurie yra geros būklės, skaičius</t>
  </si>
  <si>
    <t>06-02-02</t>
  </si>
  <si>
    <t>Šeimoje ir bendruomenėje teikiamų paslaugų, asmenims su proto ir intelekto negalia, plėtra</t>
  </si>
  <si>
    <t>Įsigytų apsaugotų būstų skaičius</t>
  </si>
  <si>
    <t>Socialinių dirbtuvių skaičius</t>
  </si>
  <si>
    <t>Pastatytų grupinio gyvenimo namų skaičius</t>
  </si>
  <si>
    <t>06-02-05</t>
  </si>
  <si>
    <t>Įgyvendinti projektą „Socialinio būsto fondo plėtra Šiaulių miesto savivaldybėje"</t>
  </si>
  <si>
    <t>Nupirktų būstų skaičius</t>
  </si>
  <si>
    <t>sk.</t>
  </si>
  <si>
    <t>07</t>
  </si>
  <si>
    <t>Sporto programa</t>
  </si>
  <si>
    <t>07-02</t>
  </si>
  <si>
    <t>Išvystyti gyventojų poreikius atitinkančią sporto ir fizinio aktyvumo infrastruktūrą</t>
  </si>
  <si>
    <t>Savivaldybės sporto įstaigų pastatų / statinių, bazių skaičius</t>
  </si>
  <si>
    <t>Savivaldybės sporto įstaigų pastatų / statinių, bazių, kurios yra geros būklės, skaičius</t>
  </si>
  <si>
    <t>Savivaldybės sporto įstaigų pastatų / statinių, bazių, pritaikytų fizinę negalią turintiems asmenims, dalis</t>
  </si>
  <si>
    <t>07-02-01</t>
  </si>
  <si>
    <t>Įgyvendinti projektą „Bendrojo ugdymo, neformaliojo ugdymo ir kitų viešųjų paslaugų teikimui trūkstamos infrastruktūros sukūrimas, adresu J. Jablonskio g. 14, Šiauliai“</t>
  </si>
  <si>
    <t>Atlikta darbų</t>
  </si>
  <si>
    <t>Įsigytas baldų ir kitas inventorius</t>
  </si>
  <si>
    <t>1.05.</t>
  </si>
  <si>
    <t>07-02-02</t>
  </si>
  <si>
    <t>Pastatyti irklavimo sporto bazę (Žvyro g. 34)</t>
  </si>
  <si>
    <t>Atlikta II etapo statybos darbų</t>
  </si>
  <si>
    <t>07-02-03</t>
  </si>
  <si>
    <t>Suprojektuoti ir pastatyti buriavimo elingą prie Rėkyvos ežero (Poilsio g. 10A)</t>
  </si>
  <si>
    <t>07-02-04</t>
  </si>
  <si>
    <t>Suremontuoti Šiaulių m. stadioną ir pastatų patalpas (S. Daukanto g. 23)</t>
  </si>
  <si>
    <t>Parengtas administracinio pastato remonto darbų techninis projektas</t>
  </si>
  <si>
    <t>07-02-05</t>
  </si>
  <si>
    <t>Didinti Šiaulių teniso akademijos pastato funkcionalumą</t>
  </si>
  <si>
    <t>Parengtas statybos projektas</t>
  </si>
  <si>
    <t>07-02-06</t>
  </si>
  <si>
    <t>Modernizuoti/pastatyti sporto įstaigų pastatus, statinius, bazes</t>
  </si>
  <si>
    <t>Atlikta Šiaulių m. stadiono komplekso (S. Daukanto g. 23) renovacijos darbų</t>
  </si>
  <si>
    <t>Atlikta apšvietimo sistemos modernizavimo darbų</t>
  </si>
  <si>
    <t>Parengtas VŠĮ Šiaulių krepšinio akademijos „Saulė“ pastato statybos projektas</t>
  </si>
  <si>
    <t>07-02-07</t>
  </si>
  <si>
    <t>Atlikti Šiaulių regbio ir žolės riedulio akademijos aikštyno rekonstrukciją</t>
  </si>
  <si>
    <t>Parengtas žolės riedulio aikštyno renovacijos techninis projektas</t>
  </si>
  <si>
    <t>Atlikta Šiaulių regbio ir žolės riedulio akademijos aikštyno (Pumpučių g. 19) renovacijos darbų</t>
  </si>
  <si>
    <t>08</t>
  </si>
  <si>
    <t>Švietimo programa</t>
  </si>
  <si>
    <t>08-02</t>
  </si>
  <si>
    <t>Užtikrinti švietimo paslaugų prieinamumą ir kokybę, gerinant ugdymo (-si) aplinką</t>
  </si>
  <si>
    <t>Ikimokyklinio ugdymo įstaigų pastatų, kurie yra geros būklės, skaičius</t>
  </si>
  <si>
    <t>Ikimokyklinio ugdymo įstaigų pastatų skaičius</t>
  </si>
  <si>
    <t>Bendrojo ugdymo mokyklų pastatų, kurie yra geros būklės, skaičius</t>
  </si>
  <si>
    <t>Bendrojo ugdymo mokyklų pastatų skaičius</t>
  </si>
  <si>
    <t>Neformaliojo švietimo įstaigų pastatų, kurie yra geros būklės, skaičius</t>
  </si>
  <si>
    <t>Neformaliojo švietimo įstaigų pastatų skaičius</t>
  </si>
  <si>
    <t>08-02-01</t>
  </si>
  <si>
    <t>Atnaujinti švietimo įstaigų pastatus, patalpas, įrangą ir komunikacijas</t>
  </si>
  <si>
    <t>Švietimo įstaigų, atnaujinusių  virtuves ir įrangą, preliminarus skaičius, iš jų: 2026 m. l/d „Ąžuoliukas" 2027 m. V. Kudirkos prog, 2028 m. Ragainės prog.</t>
  </si>
  <si>
    <t>Švietimo Įstaigų atnaujintų pastatų skaičius, iš jų: 2026 m. l/d „Vaikystė", 2026-2027 m. „Rasos", 2027 m. Medelyno progimnazijų ikimokyklinio ugd. sk., 2028 m. l/d „Berželis", „Rasos" progimnazijos, „Ringuvos" m.</t>
  </si>
  <si>
    <t>Įstaigų, kuriose atliktas vamzdynų ir patalpų remontas, įsigyta įranga, skaičius, iš jų: 2026 m. - Centro pradinė m., l/d „Berželis", „Eglutė", „Gluosnis", „Ąžuoliukas", 2027 m.  l/d „Berželis" (tęstinis), „Gintarėlis", 2028 m. l/d „Bitė",</t>
  </si>
  <si>
    <t>Įstaigų, kuriose atliktas elektros instaliacijos remontas, skaičius, iš jų:  2026 m. - Lieporių gimnazija, l/d „Berželis", Menų mokykla, 2027 m. - l/d  „Eglutė",  „Berželis" (tęstinis), 2028 m. J. Janonio gimnazija</t>
  </si>
  <si>
    <t>Įstaigų, kuriose atnaujinti arba suremontuoti stogai, skaičius, iš jų: 2026 m. - J. Janonio gimnazija, 2027 m. l/d „Berželis", 2028 m. „Rasos" progimnazija</t>
  </si>
  <si>
    <t>08-02-02</t>
  </si>
  <si>
    <t>Atnaujinti švietimo įstaigų lauko teritorijas ir įrenginius</t>
  </si>
  <si>
    <t>Švietimo įstaigų, kuriose atnaujintos teritorijų dangos ir įvažiavimai, skaičius pagal 2024 m. kovo 27 d. Administracijos direktoriaus įsakymu Nr. A-150  sudarytą eilę. 2026 m. Salduvės, Dainų, „Romuvos" progimnazijos, Lieporių, Didždvario gimnazijos</t>
  </si>
  <si>
    <t>Ikimokyklinio ugdymo įstaigų, kuriose atnaujinta lauko infrastruktūra, įkurtos lauko edukacinės erdvės, žaidimų aikštelės, skaičius</t>
  </si>
  <si>
    <t>Švietimo įstaigų, kuriose atnaujinti lauko įrenginiai ir aptvertos teritorijos, skaičius</t>
  </si>
  <si>
    <t>Švietimo įstaigų, kuriose atnaujintas lauko apšvietimas, skaičius, iš jų: 2027 m. - Ragainės, V. Kudirkos progimnazijos, 2028 m. - Pabalių l/d</t>
  </si>
  <si>
    <t>08-02-03</t>
  </si>
  <si>
    <t>Atnaujinti švietimo įstaigų sporto infrastruktūrą</t>
  </si>
  <si>
    <t>Atliktų St. Šalkauskio gimnazijos sporto aikštyno atnaujinimo rangos darbų dalis</t>
  </si>
  <si>
    <t>Suremontuotų  sporto salių, (pagalbinių patalpų, įrangos), sporto aikštelių švietimo įstaigose skaičius, iš jų: 2026 m. - Lieporių, Gegužių prog.</t>
  </si>
  <si>
    <t>Įrengta Sporto gimnazijos sporto aikštelė</t>
  </si>
  <si>
    <t>08-02-04</t>
  </si>
  <si>
    <t>Modernizuoti švietimo įstaigų pastatus / statinius</t>
  </si>
  <si>
    <t>Įrengti liftai ir kitas pritaikymas neįgaliesiems švietimo įstaigose (l/d "Gluosnis, "Pasaka", "Voveraitė", P. Avižonio ugdymo centras, St. Šalkauskio, Lieporių gimn., Dainų, Zoknių prog. ir kt.)</t>
  </si>
  <si>
    <t>Įdiegta kondicionavimo įranga švietimo įstaigose (Lieporių gimn., Gegužių ,  Rėkyvos prog.)</t>
  </si>
  <si>
    <t>Bendrojo ugdymo įstaigos, kurių patalpoms taikoma „saugios mokyklos"  aplinka („Juventos", Salduvės, „Rasos", Zoknių, Gegužių, Gytarių, Medelyno, "Sandoros, "Romuvos" progimnazijos )</t>
  </si>
  <si>
    <t>08-02-05</t>
  </si>
  <si>
    <t>Užtikrinti švietimo įstaigų pastatų ir vidaus patalpų avarinių situacijų šalinimą</t>
  </si>
  <si>
    <t>Pašalintos vidaus ir išorės pastatų, lauko aplinkos avarinės situacijos švietimo įstaigose</t>
  </si>
  <si>
    <t>08-02-06</t>
  </si>
  <si>
    <t>Įgyvendinti projektą „Šiaulių Sporto gimnazijos (Vilniaus g. 297) modernizavimas“</t>
  </si>
  <si>
    <t>Atliktų Sporto gimnazijos bendrabučio remonto darbų dalis</t>
  </si>
  <si>
    <t>Atliktų stogo dangos keitimo rangos darbų dalis</t>
  </si>
  <si>
    <t>08-02-09</t>
  </si>
  <si>
    <t>Įgyvendinti projektą „Šiaulių jaunųjų gamtininkų centro jojimo skyriaus modernizavimas, sukuriant tinkamas sąlygas visuomenės sveikatos stiprinimo, neformaliojo švietimo viešųjų paslaugų teikimui, gyventojų poilsio organizavimui“</t>
  </si>
  <si>
    <t>Įsigyta baldų ir kito inventoriaus</t>
  </si>
  <si>
    <t>08-02-10</t>
  </si>
  <si>
    <t>Įgyvendinti projektą „Edukacinių erdvių įrengimas Šiaulių miesto ugdymo įstaigose, plėtojant visos dienos mokyklos veiklas“</t>
  </si>
  <si>
    <t>Mokinių, dalyvaujančių visos dienos mokyklos veiklose, dalis nuo visų pradinių klasių mokinių</t>
  </si>
  <si>
    <t>Įsigytos įrangos ir baldų skaičius</t>
  </si>
  <si>
    <t>kompl.</t>
  </si>
  <si>
    <t>Įrengtų edukacinių erdvių</t>
  </si>
  <si>
    <t>08-02-11</t>
  </si>
  <si>
    <t>Įgyvendinti projektą „Ikimokyklinio ugdymo paslaugų prieinamumo didinimas Šiaulių miesto savivaldybėje“</t>
  </si>
  <si>
    <t>Sukurtų naujų ikimokyklinio ugdymo vietų skaičius</t>
  </si>
  <si>
    <t>08-02-12</t>
  </si>
  <si>
    <t>Įgyvendinti bendrojo ugdymo mokyklų projektą ,,Tūkstantmečio mokyklos I“</t>
  </si>
  <si>
    <t>Atnaujinta infrastruktūra (atlikti rangos darbai) Šiaulių universitetinėje ir S. Šalkauskio gimnazijoje</t>
  </si>
  <si>
    <t>Įsigyti baldai, įranga ir mokymo priemonės Šiaulių universitetinėje ir S. Šalkauskio gimnazijose</t>
  </si>
  <si>
    <t>08-02-13</t>
  </si>
  <si>
    <t>Įgyvendinti projektą „S. Daukanto inžinerijos gimnazijos  infrastruktūros modernizavimas, pritaikant specializuotų inžinerinio ugdymo programų vykdymui“</t>
  </si>
  <si>
    <t>08-02-14</t>
  </si>
  <si>
    <t>Įgyvendinti projektą „Bendrojo ugdymo paslaugų kokybės gerinimas ir prieinamumo didinimas Šiaulių mieste, modernizuojant Vinco Kudirkos progimnaziją“</t>
  </si>
  <si>
    <t>08-02-15</t>
  </si>
  <si>
    <t>Įgyvendinti projektą „Bendrojo ugdymo paslaugų kokybės gerinimas ir prieinamumo didinimas Šiaulių mieste, modernizuojant Šiaulių Ragainės progimnaziją“</t>
  </si>
  <si>
    <t>08-02-16</t>
  </si>
  <si>
    <t>Įgyvendinti projektą „Šiaulių miesto ,,Romuvos“, Dainų ir Salduvės progimnazijų bei Didždvario ir Lieporių gimnazijų lauko infrastruktūros atnaujinimas, pritaikymas ugdymo poreikiams ir funkcionalumo didinimas“</t>
  </si>
  <si>
    <t>08-02-17</t>
  </si>
  <si>
    <t>Įgyvendinti projektą „Didždvario gimnazijos pastato remontas“</t>
  </si>
  <si>
    <t>Atlikta vidaus patalpų remonto darbų</t>
  </si>
  <si>
    <t>08-03</t>
  </si>
  <si>
    <t>Sudaryti sąlygas jaunimo savirealizacijai jų poreikiams pritaikytoje aplinkoje</t>
  </si>
  <si>
    <t>Nepilnamečių, įtariamų padarius nusikalstamas veikas, skaičius, tenkantis 100 tūkst. 1417 metų amžiaus vaikų</t>
  </si>
  <si>
    <t>Mokinių vasaros užimtumas nuo bendro mokinių skaičiaus</t>
  </si>
  <si>
    <t>Jaunimo organizacijose dalyvaujančių asmenų skaičius</t>
  </si>
  <si>
    <t>08-03-03</t>
  </si>
  <si>
    <t>Pritaikyti erdves  jaunimo poreikiams ir veiklai</t>
  </si>
  <si>
    <t>Įvykdytų atviro jaunimo centro infrastruktūros atnaujinimo planuotų darbų</t>
  </si>
  <si>
    <t>09</t>
  </si>
  <si>
    <t>Sveikatos programa</t>
  </si>
  <si>
    <t>09-02</t>
  </si>
  <si>
    <t>Užtikrinti asmens sveikatos priežiūros paslaugų prieinamumą ir kokybę, atnaujinant esamą bei įrengiant naują infrastruktūrą</t>
  </si>
  <si>
    <t>Savivaldybės sveikatos įstaigų pastatų, kurie yra geros būklės, skaičius</t>
  </si>
  <si>
    <t>Sveikatos įstaigų pastatų skaičius</t>
  </si>
  <si>
    <t>09-02-03</t>
  </si>
  <si>
    <t>Įgyvendinti projektą „VšĮ Šiaulių ilgalaikio gydymo ir geriatrijos centro pastatų rekonstravimas, aktyvios ventiliacijos įrengimas, kiemo gerbūvio sutvarkymas ir maisto gamybos skyriaus modernizavimas"</t>
  </si>
  <si>
    <t>Atlikta naujojo korpuso dalies rekuperavimo ir kondicionavimo sistemos įrengimo darbų dalis</t>
  </si>
  <si>
    <t>Atlikta fasado šiltinimo ir atnaujinimo darbų dalis</t>
  </si>
  <si>
    <t>Atlikta gerbūvio, cokolio šiltinimo darbų dalis</t>
  </si>
  <si>
    <t>Parengtas techninis darbo projektas</t>
  </si>
  <si>
    <t>Atlikta teritorijos sutvarkymo darbų dalis</t>
  </si>
  <si>
    <t>09-02-04</t>
  </si>
  <si>
    <t>Modernizuoti VšĮ Šiaulių centro polikliniką</t>
  </si>
  <si>
    <t>Parengtas pastato Vytauto g. 101 šiltinimo ir atnaujinimo darbų statybos projektas</t>
  </si>
  <si>
    <t>Atlikta pastato Vytauto g. 101 šiltinimo ir atnaujinimo darbų dalis</t>
  </si>
  <si>
    <t>09-02-05</t>
  </si>
  <si>
    <t>Didinti VšĮ Dainų pirminės sveikatos priežiūros centro funkcionalumą</t>
  </si>
  <si>
    <t>Modernizuota pastato Aido g. 16 A dalis</t>
  </si>
  <si>
    <t>Atlikta rangos darbų dalis</t>
  </si>
  <si>
    <t>Sutvarkytos viešo naudojimo šaligatvių dangos plotas</t>
  </si>
  <si>
    <t>Sutvarkytas aplinkos aptvarų plotas</t>
  </si>
  <si>
    <t>kv.m.</t>
  </si>
  <si>
    <t>09-02-06</t>
  </si>
  <si>
    <t>Įgyvendinti projektą „Sveikatos centrų sudėtyje teikiamų sveikatos priežiūros paslaugų infrastruktūros modernizavimas Šiaulių miesto savivaldybėje“</t>
  </si>
  <si>
    <t>Įsigytos įrangos ir baldų dalis</t>
  </si>
  <si>
    <t>Įsigytų automobilių skaičius</t>
  </si>
  <si>
    <t>09-02-07</t>
  </si>
  <si>
    <t>Įgyvendinti projektą „Ilgalaikės priežiūros dienos centrų įrengimas, mobilių komandų aprūpinimas įranga ir transporto priemonėmis“</t>
  </si>
  <si>
    <t>Įkurtų specializuotų dienos priežiūros centrų skaičius</t>
  </si>
  <si>
    <t>Modernizuoto ilgalaikės priežiūros dienos centro talpumas dienai</t>
  </si>
  <si>
    <t>1.</t>
  </si>
  <si>
    <t>SAVIVALDYBĖS BIUDŽETAS IŠ VISO, IŠ JO:</t>
  </si>
  <si>
    <t>Savivaldybės biudžeto lėšos (SB)</t>
  </si>
  <si>
    <t>Skolintos lėšos (PS)</t>
  </si>
  <si>
    <t>Valstybės biudžeto lėšos (VB)</t>
  </si>
  <si>
    <t>Kelių priežiūros ir plėtros programos lėšos VB (KPPP)</t>
  </si>
  <si>
    <t>Europos Sąjungos lėšos (ES)</t>
  </si>
  <si>
    <t>Lėšų likutis ataskaitinio laikotarpio pabaigoje (LIK)</t>
  </si>
  <si>
    <t>IŠ VISO programai finansuoti pagal finansavimo šaltinius:</t>
  </si>
  <si>
    <t>ŠIAULIŲ MIESTO SAVIVALDYBĖS 2026–2028 METŲ INFRASTRUKTŪROS PLĖTROS PRIEMONIŲ PLANAS</t>
  </si>
  <si>
    <t>Eur</t>
  </si>
  <si>
    <t>Šiaulių miesto savivaldybės 2026-2028 metų</t>
  </si>
  <si>
    <t xml:space="preserve">strateginio veiklos plano 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</si>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</sst>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D8FAD4"/>
        <bgColor rgb="FFD8FAD4"/>
      </patternFill>
    </fill>
    <fill>
      <patternFill patternType="solid">
        <fgColor rgb="FFFAEE80"/>
        <bgColor rgb="FFFAEE80"/>
      </patternFill>
    </fill>
    <fill>
      <patternFill patternType="solid">
        <fgColor rgb="FFEBEBEB"/>
        <bgColor rgb="FFEBEBEB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2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2" fillId="4" borderId="6" xfId="0" applyFont="1" applyFill="1" applyBorder="1" applyAlignment="1" applyProtection="1">
      <alignment vertical="top" wrapText="1" readingOrder="1"/>
      <protection locked="0"/>
    </xf>
    <xf numFmtId="0" fontId="2" fillId="4" borderId="6" xfId="0" applyFont="1" applyFill="1" applyBorder="1" applyAlignment="1" applyProtection="1">
      <alignment horizontal="center" vertical="top" wrapText="1" readingOrder="1"/>
      <protection locked="0"/>
    </xf>
    <xf numFmtId="0" fontId="2" fillId="3" borderId="6" xfId="0" applyFont="1" applyFill="1" applyBorder="1" applyAlignment="1" applyProtection="1">
      <alignment vertical="top" wrapText="1" readingOrder="1"/>
      <protection locked="0"/>
    </xf>
    <xf numFmtId="0" fontId="2" fillId="3" borderId="6" xfId="0" applyFont="1" applyFill="1" applyBorder="1" applyAlignment="1" applyProtection="1">
      <alignment horizontal="left" vertical="top" wrapText="1" readingOrder="1"/>
      <protection locked="0"/>
    </xf>
    <xf numFmtId="0" fontId="2" fillId="3" borderId="6" xfId="0" applyFont="1" applyFill="1" applyBorder="1" applyAlignment="1" applyProtection="1">
      <alignment horizontal="center" vertical="top" wrapText="1" readingOrder="1"/>
      <protection locked="0"/>
    </xf>
    <xf numFmtId="0" fontId="2" fillId="0" borderId="6" xfId="0" applyFont="1" applyBorder="1" applyAlignment="1" applyProtection="1">
      <alignment vertical="top" wrapText="1" readingOrder="1"/>
      <protection locked="0"/>
    </xf>
    <xf numFmtId="0" fontId="2" fillId="0" borderId="6" xfId="0" applyFont="1" applyBorder="1" applyAlignment="1" applyProtection="1">
      <alignment horizontal="left" vertical="top" wrapText="1" readingOrder="1"/>
      <protection locked="0"/>
    </xf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left" vertical="top" wrapText="1" readingOrder="1"/>
      <protection locked="0"/>
    </xf>
    <xf numFmtId="0" fontId="2" fillId="2" borderId="0" xfId="0" applyFont="1" applyFill="1" applyAlignment="1" applyProtection="1">
      <alignment horizontal="center" vertical="top" wrapText="1" readingOrder="1"/>
      <protection locked="0"/>
    </xf>
    <xf numFmtId="0" fontId="1" fillId="5" borderId="1" xfId="0" applyFont="1" applyFill="1" applyBorder="1" applyAlignment="1" applyProtection="1">
      <alignment vertical="top" wrapText="1" readingOrder="1"/>
      <protection locked="0"/>
    </xf>
    <xf numFmtId="164" fontId="2" fillId="0" borderId="6" xfId="0" applyNumberFormat="1" applyFont="1" applyBorder="1" applyAlignment="1">
      <alignment horizontal="center" vertical="top" wrapText="1" readingOrder="1"/>
    </xf>
    <xf numFmtId="16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>
      <alignment horizontal="left" vertical="center" wrapText="1" readingOrder="1"/>
    </xf>
    <xf numFmtId="0" fontId="1" fillId="5" borderId="1" xfId="0" applyFont="1" applyFill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center" vertical="top" wrapText="1" readingOrder="1"/>
    </xf>
    <xf numFmtId="0" fontId="2" fillId="6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horizontal="center" vertical="top" wrapText="1" readingOrder="1"/>
      <protection locked="0"/>
    </xf>
    <xf numFmtId="0" fontId="2" fillId="0" borderId="9" xfId="0" applyFont="1" applyBorder="1" applyAlignment="1" applyProtection="1">
      <alignment horizontal="center" vertical="top" wrapText="1" readingOrder="1"/>
      <protection locked="0"/>
    </xf>
    <xf numFmtId="164" fontId="2" fillId="4" borderId="6" xfId="0" applyNumberFormat="1" applyFont="1" applyFill="1" applyBorder="1" applyAlignment="1">
      <alignment horizontal="center" vertical="top" wrapText="1" readingOrder="1"/>
    </xf>
    <xf numFmtId="164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164" fontId="2" fillId="2" borderId="0" xfId="0" applyNumberFormat="1" applyFont="1" applyFill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wrapText="1"/>
    </xf>
    <xf numFmtId="164" fontId="1" fillId="5" borderId="1" xfId="0" applyNumberFormat="1" applyFont="1" applyFill="1" applyBorder="1" applyAlignment="1">
      <alignment horizontal="center" vertical="top" wrapText="1" readingOrder="1"/>
    </xf>
    <xf numFmtId="0" fontId="2" fillId="4" borderId="5" xfId="0" applyFont="1" applyFill="1" applyBorder="1" applyAlignment="1" applyProtection="1">
      <alignment horizontal="left" vertical="top" wrapText="1" readingOrder="1"/>
      <protection locked="0"/>
    </xf>
    <xf numFmtId="0" fontId="2" fillId="3" borderId="5" xfId="0" applyFont="1" applyFill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 applyProtection="1">
      <alignment horizontal="left" vertical="top" wrapText="1" readingOrder="1"/>
      <protection locked="0"/>
    </xf>
    <xf numFmtId="0" fontId="2" fillId="4" borderId="7" xfId="0" applyFont="1" applyFill="1" applyBorder="1" applyAlignment="1" applyProtection="1">
      <alignment horizontal="center" vertical="top" wrapText="1" readingOrder="1"/>
      <protection locked="0"/>
    </xf>
    <xf numFmtId="0" fontId="2" fillId="3" borderId="7" xfId="0" applyFont="1" applyFill="1" applyBorder="1" applyAlignment="1" applyProtection="1">
      <alignment horizontal="center" vertical="top" wrapText="1" readingOrder="1"/>
      <protection locked="0"/>
    </xf>
    <xf numFmtId="0" fontId="2" fillId="6" borderId="9" xfId="0" applyFont="1" applyFill="1" applyBorder="1" applyAlignment="1" applyProtection="1">
      <alignment horizontal="center" vertical="top" wrapText="1" readingOrder="1"/>
      <protection locked="0"/>
    </xf>
    <xf numFmtId="3" fontId="2" fillId="3" borderId="6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3" borderId="7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6" borderId="1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6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4" fontId="2" fillId="6" borderId="1" xfId="0" applyNumberFormat="1" applyFont="1" applyFill="1" applyBorder="1" applyAlignment="1" applyProtection="1">
      <alignment horizontal="center" vertical="top" wrapText="1" readingOrder="1"/>
      <protection locked="0"/>
    </xf>
    <xf numFmtId="4" fontId="2" fillId="6" borderId="9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0" borderId="9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164" fontId="1" fillId="5" borderId="1" xfId="0" applyNumberFormat="1" applyFont="1" applyFill="1" applyBorder="1" applyAlignment="1">
      <alignment horizontal="left" vertical="top" wrapText="1" readingOrder="1"/>
    </xf>
    <xf numFmtId="0" fontId="2" fillId="7" borderId="1" xfId="0" applyFont="1" applyFill="1" applyBorder="1" applyAlignment="1" applyProtection="1">
      <alignment horizontal="left" vertical="top" wrapText="1" readingOrder="1"/>
      <protection locked="0"/>
    </xf>
    <xf numFmtId="0" fontId="2" fillId="7" borderId="1" xfId="0" applyFont="1" applyFill="1" applyBorder="1" applyAlignment="1" applyProtection="1">
      <alignment vertical="top" wrapText="1" readingOrder="1"/>
      <protection locked="0"/>
    </xf>
    <xf numFmtId="164" fontId="2" fillId="7" borderId="1" xfId="0" applyNumberFormat="1" applyFont="1" applyFill="1" applyBorder="1" applyAlignment="1">
      <alignment horizontal="left" vertical="top" wrapText="1" readingOrder="1"/>
    </xf>
    <xf numFmtId="164" fontId="2" fillId="7" borderId="1" xfId="0" applyNumberFormat="1" applyFont="1" applyFill="1" applyBorder="1" applyAlignment="1">
      <alignment horizontal="center" vertical="top" wrapText="1" readingOrder="1"/>
    </xf>
    <xf numFmtId="0" fontId="2" fillId="6" borderId="1" xfId="0" applyFont="1" applyFill="1" applyBorder="1" applyAlignment="1" applyProtection="1">
      <alignment vertical="top" wrapText="1" readingOrder="1"/>
      <protection locked="0"/>
    </xf>
    <xf numFmtId="0" fontId="2" fillId="4" borderId="16" xfId="0" applyFont="1" applyFill="1" applyBorder="1" applyAlignment="1" applyProtection="1">
      <alignment horizontal="center" vertical="top" wrapText="1" readingOrder="1"/>
      <protection locked="0"/>
    </xf>
    <xf numFmtId="0" fontId="2" fillId="4" borderId="17" xfId="0" applyFont="1" applyFill="1" applyBorder="1" applyAlignment="1" applyProtection="1">
      <alignment horizontal="center" vertical="top" wrapText="1" readingOrder="1"/>
      <protection locked="0"/>
    </xf>
    <xf numFmtId="0" fontId="2" fillId="4" borderId="24" xfId="0" applyFont="1" applyFill="1" applyBorder="1" applyAlignment="1" applyProtection="1">
      <alignment horizontal="center" vertical="top" wrapText="1" readingOrder="1"/>
      <protection locked="0"/>
    </xf>
    <xf numFmtId="0" fontId="2" fillId="0" borderId="12" xfId="0" applyFont="1" applyBorder="1" applyAlignment="1" applyProtection="1">
      <alignment horizontal="left" vertical="top" wrapText="1" readingOrder="1"/>
      <protection locked="0"/>
    </xf>
    <xf numFmtId="0" fontId="2" fillId="0" borderId="13" xfId="0" applyFont="1" applyBorder="1" applyAlignment="1" applyProtection="1">
      <alignment horizontal="left" vertical="top" wrapText="1" readingOrder="1"/>
      <protection locked="0"/>
    </xf>
    <xf numFmtId="164" fontId="2" fillId="0" borderId="12" xfId="0" applyNumberFormat="1" applyFont="1" applyBorder="1" applyAlignment="1">
      <alignment horizontal="center" vertical="top" wrapText="1" readingOrder="1"/>
    </xf>
    <xf numFmtId="164" fontId="2" fillId="0" borderId="13" xfId="0" applyNumberFormat="1" applyFont="1" applyBorder="1" applyAlignment="1">
      <alignment horizontal="center" vertical="top" wrapText="1" readingOrder="1"/>
    </xf>
    <xf numFmtId="0" fontId="2" fillId="0" borderId="22" xfId="0" applyFont="1" applyBorder="1" applyAlignment="1" applyProtection="1">
      <alignment horizontal="left" vertical="top" wrapText="1" readingOrder="1"/>
      <protection locked="0"/>
    </xf>
    <xf numFmtId="0" fontId="2" fillId="0" borderId="22" xfId="0" applyFont="1" applyBorder="1" applyAlignment="1" applyProtection="1">
      <alignment horizontal="center" vertical="top" wrapText="1" readingOrder="1"/>
      <protection locked="0"/>
    </xf>
    <xf numFmtId="0" fontId="2" fillId="0" borderId="13" xfId="0" applyFont="1" applyBorder="1" applyAlignment="1" applyProtection="1">
      <alignment horizontal="center" vertical="top" wrapText="1" readingOrder="1"/>
      <protection locked="0"/>
    </xf>
    <xf numFmtId="164" fontId="2" fillId="0" borderId="22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left" vertical="top" wrapText="1" readingOrder="1"/>
      <protection locked="0"/>
    </xf>
    <xf numFmtId="0" fontId="2" fillId="0" borderId="14" xfId="0" applyFont="1" applyBorder="1" applyAlignment="1" applyProtection="1">
      <alignment horizontal="left" vertical="top" wrapText="1" readingOrder="1"/>
      <protection locked="0"/>
    </xf>
    <xf numFmtId="0" fontId="2" fillId="0" borderId="11" xfId="0" applyFont="1" applyBorder="1" applyAlignment="1" applyProtection="1">
      <alignment horizontal="left" vertical="top" wrapText="1" readingOrder="1"/>
      <protection locked="0"/>
    </xf>
    <xf numFmtId="0" fontId="2" fillId="0" borderId="12" xfId="0" applyFont="1" applyBorder="1" applyAlignment="1" applyProtection="1">
      <alignment vertical="top" wrapText="1" readingOrder="1"/>
      <protection locked="0"/>
    </xf>
    <xf numFmtId="0" fontId="2" fillId="0" borderId="15" xfId="0" applyFont="1" applyBorder="1" applyAlignment="1" applyProtection="1">
      <alignment vertical="top" wrapText="1" readingOrder="1"/>
      <protection locked="0"/>
    </xf>
    <xf numFmtId="0" fontId="2" fillId="0" borderId="13" xfId="0" applyFont="1" applyBorder="1" applyAlignment="1" applyProtection="1">
      <alignment vertical="top" wrapText="1" readingOrder="1"/>
      <protection locked="0"/>
    </xf>
    <xf numFmtId="0" fontId="2" fillId="0" borderId="15" xfId="0" applyFont="1" applyBorder="1" applyAlignment="1" applyProtection="1">
      <alignment horizontal="left" vertical="top" wrapText="1" readingOrder="1"/>
      <protection locked="0"/>
    </xf>
    <xf numFmtId="164" fontId="2" fillId="0" borderId="15" xfId="0" applyNumberFormat="1" applyFont="1" applyBorder="1" applyAlignment="1">
      <alignment horizontal="center" vertical="top" wrapText="1" readingOrder="1"/>
    </xf>
    <xf numFmtId="164" fontId="2" fillId="3" borderId="12" xfId="0" applyNumberFormat="1" applyFont="1" applyFill="1" applyBorder="1" applyAlignment="1">
      <alignment horizontal="center" vertical="top" wrapText="1" readingOrder="1"/>
    </xf>
    <xf numFmtId="164" fontId="2" fillId="3" borderId="13" xfId="0" applyNumberFormat="1" applyFont="1" applyFill="1" applyBorder="1" applyAlignment="1">
      <alignment horizontal="center" vertical="top" wrapText="1" readingOrder="1"/>
    </xf>
    <xf numFmtId="0" fontId="2" fillId="4" borderId="18" xfId="0" applyFont="1" applyFill="1" applyBorder="1" applyAlignment="1" applyProtection="1">
      <alignment horizontal="center" vertical="top" wrapText="1" readingOrder="1"/>
      <protection locked="0"/>
    </xf>
    <xf numFmtId="0" fontId="2" fillId="3" borderId="10" xfId="0" applyFont="1" applyFill="1" applyBorder="1" applyAlignment="1" applyProtection="1">
      <alignment horizontal="left" vertical="top" wrapText="1" readingOrder="1"/>
      <protection locked="0"/>
    </xf>
    <xf numFmtId="0" fontId="2" fillId="3" borderId="11" xfId="0" applyFont="1" applyFill="1" applyBorder="1" applyAlignment="1" applyProtection="1">
      <alignment horizontal="left" vertical="top" wrapText="1" readingOrder="1"/>
      <protection locked="0"/>
    </xf>
    <xf numFmtId="0" fontId="2" fillId="3" borderId="12" xfId="0" applyFont="1" applyFill="1" applyBorder="1" applyAlignment="1" applyProtection="1">
      <alignment vertical="top" wrapText="1" readingOrder="1"/>
      <protection locked="0"/>
    </xf>
    <xf numFmtId="0" fontId="2" fillId="3" borderId="13" xfId="0" applyFont="1" applyFill="1" applyBorder="1" applyAlignment="1" applyProtection="1">
      <alignment vertical="top" wrapText="1" readingOrder="1"/>
      <protection locked="0"/>
    </xf>
    <xf numFmtId="0" fontId="2" fillId="3" borderId="12" xfId="0" applyFont="1" applyFill="1" applyBorder="1" applyAlignment="1" applyProtection="1">
      <alignment horizontal="left" vertical="top" wrapText="1" readingOrder="1"/>
      <protection locked="0"/>
    </xf>
    <xf numFmtId="0" fontId="2" fillId="3" borderId="13" xfId="0" applyFont="1" applyFill="1" applyBorder="1" applyAlignment="1" applyProtection="1">
      <alignment horizontal="left" vertical="top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0" fontId="2" fillId="0" borderId="15" xfId="0" applyFont="1" applyBorder="1" applyAlignment="1" applyProtection="1">
      <alignment horizontal="center" vertical="top" wrapText="1" readingOrder="1"/>
      <protection locked="0"/>
    </xf>
    <xf numFmtId="0" fontId="2" fillId="0" borderId="19" xfId="0" applyFont="1" applyBorder="1" applyAlignment="1" applyProtection="1">
      <alignment horizontal="center" vertical="top" wrapText="1" readingOrder="1"/>
      <protection locked="0"/>
    </xf>
    <xf numFmtId="0" fontId="2" fillId="0" borderId="20" xfId="0" applyFont="1" applyBorder="1" applyAlignment="1" applyProtection="1">
      <alignment horizontal="center" vertical="top" wrapText="1" readingOrder="1"/>
      <protection locked="0"/>
    </xf>
    <xf numFmtId="0" fontId="2" fillId="0" borderId="21" xfId="0" applyFont="1" applyBorder="1" applyAlignment="1" applyProtection="1">
      <alignment horizontal="center" vertical="top" wrapText="1" readingOrder="1"/>
      <protection locked="0"/>
    </xf>
    <xf numFmtId="0" fontId="2" fillId="3" borderId="14" xfId="0" applyFont="1" applyFill="1" applyBorder="1" applyAlignment="1" applyProtection="1">
      <alignment horizontal="left" vertical="top" wrapText="1" readingOrder="1"/>
      <protection locked="0"/>
    </xf>
    <xf numFmtId="0" fontId="2" fillId="3" borderId="15" xfId="0" applyFont="1" applyFill="1" applyBorder="1" applyAlignment="1" applyProtection="1">
      <alignment vertical="top" wrapText="1" readingOrder="1"/>
      <protection locked="0"/>
    </xf>
    <xf numFmtId="0" fontId="2" fillId="3" borderId="15" xfId="0" applyFont="1" applyFill="1" applyBorder="1" applyAlignment="1" applyProtection="1">
      <alignment horizontal="left" vertical="top" wrapText="1" readingOrder="1"/>
      <protection locked="0"/>
    </xf>
    <xf numFmtId="164" fontId="2" fillId="3" borderId="15" xfId="0" applyNumberFormat="1" applyFont="1" applyFill="1" applyBorder="1" applyAlignment="1">
      <alignment horizontal="center" vertical="top" wrapText="1" readingOrder="1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2" fillId="0" borderId="22" xfId="0" applyFont="1" applyBorder="1" applyAlignment="1" applyProtection="1">
      <alignment vertical="top" wrapText="1" readingOrder="1"/>
      <protection locked="0"/>
    </xf>
    <xf numFmtId="0" fontId="2" fillId="4" borderId="16" xfId="0" applyFont="1" applyFill="1" applyBorder="1" applyAlignment="1" applyProtection="1">
      <alignment horizontal="left" vertical="top" wrapText="1" readingOrder="1"/>
      <protection locked="0"/>
    </xf>
    <xf numFmtId="0" fontId="2" fillId="4" borderId="17" xfId="0" applyFont="1" applyFill="1" applyBorder="1" applyAlignment="1" applyProtection="1">
      <alignment horizontal="left" vertical="top" wrapText="1" readingOrder="1"/>
      <protection locked="0"/>
    </xf>
    <xf numFmtId="0" fontId="2" fillId="4" borderId="18" xfId="0" applyFont="1" applyFill="1" applyBorder="1" applyAlignment="1" applyProtection="1">
      <alignment horizontal="left" vertical="top" wrapText="1" readingOrder="1"/>
      <protection locked="0"/>
    </xf>
    <xf numFmtId="164" fontId="2" fillId="0" borderId="15" xfId="0" applyNumberFormat="1" applyFont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Alignment="1">
      <alignment horizontal="center" wrapText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8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zoomScale="98" zoomScaleNormal="98" workbookViewId="0">
      <selection activeCell="P12" sqref="O12:P12"/>
    </sheetView>
  </sheetViews>
  <sheetFormatPr defaultRowHeight="15" x14ac:dyDescent="0.25"/>
  <cols>
    <col min="1" max="1" width="9.42578125" style="33" customWidth="1"/>
    <col min="2" max="2" width="50.7109375" style="3" customWidth="1"/>
    <col min="3" max="3" width="9.7109375" style="33" customWidth="1"/>
    <col min="4" max="4" width="13.5703125" style="33" customWidth="1"/>
    <col min="5" max="5" width="12.85546875" style="41" customWidth="1"/>
    <col min="6" max="6" width="11.7109375" style="41" customWidth="1"/>
    <col min="7" max="7" width="11.85546875" style="41" customWidth="1"/>
    <col min="8" max="8" width="42.140625" style="3" customWidth="1"/>
    <col min="9" max="9" width="7.42578125" style="3" customWidth="1"/>
    <col min="10" max="12" width="11.42578125" style="41" customWidth="1"/>
    <col min="13" max="13" width="9.140625" style="3"/>
    <col min="14" max="16384" width="9.140625" style="4"/>
  </cols>
  <sheetData>
    <row r="1" spans="1:13" ht="15.75" customHeight="1" x14ac:dyDescent="0.25">
      <c r="A1" s="3"/>
      <c r="C1" s="3"/>
      <c r="D1" s="3"/>
      <c r="E1" s="3"/>
      <c r="F1" s="3"/>
      <c r="G1" s="3"/>
      <c r="H1" s="3" t="s">
        <v>284</v>
      </c>
      <c r="M1" s="4"/>
    </row>
    <row r="2" spans="1:13" x14ac:dyDescent="0.25">
      <c r="A2" s="3"/>
      <c r="C2" s="3"/>
      <c r="D2" s="3"/>
      <c r="E2" s="3"/>
      <c r="F2" s="3"/>
      <c r="G2" s="3"/>
      <c r="H2" s="3" t="s">
        <v>285</v>
      </c>
      <c r="M2" s="4"/>
    </row>
    <row r="3" spans="1:13" x14ac:dyDescent="0.25">
      <c r="A3" s="3"/>
      <c r="C3" s="3"/>
      <c r="D3" s="3"/>
      <c r="E3" s="3"/>
      <c r="F3" s="3"/>
      <c r="G3" s="3"/>
      <c r="H3" s="3" t="s">
        <v>286</v>
      </c>
      <c r="M3" s="4"/>
    </row>
    <row r="4" spans="1:13" x14ac:dyDescent="0.25">
      <c r="A4" s="3"/>
      <c r="C4" s="3"/>
      <c r="D4" s="3"/>
      <c r="E4" s="3"/>
      <c r="F4" s="3"/>
      <c r="G4" s="3"/>
      <c r="M4" s="4"/>
    </row>
    <row r="5" spans="1:13" s="2" customFormat="1" ht="14.25" x14ac:dyDescent="0.2">
      <c r="A5" s="108" t="s">
        <v>282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"/>
    </row>
    <row r="8" spans="1:13" s="6" customFormat="1" x14ac:dyDescent="0.25">
      <c r="A8" s="109" t="s">
        <v>0</v>
      </c>
      <c r="B8" s="112" t="s">
        <v>1</v>
      </c>
      <c r="C8" s="115" t="s">
        <v>2</v>
      </c>
      <c r="D8" s="115" t="s">
        <v>3</v>
      </c>
      <c r="E8" s="112" t="s">
        <v>4</v>
      </c>
      <c r="F8" s="112" t="s">
        <v>5</v>
      </c>
      <c r="G8" s="112" t="s">
        <v>6</v>
      </c>
      <c r="H8" s="112" t="s">
        <v>7</v>
      </c>
      <c r="I8" s="118"/>
      <c r="J8" s="118"/>
      <c r="K8" s="118"/>
      <c r="L8" s="119"/>
      <c r="M8" s="5"/>
    </row>
    <row r="9" spans="1:13" s="6" customFormat="1" x14ac:dyDescent="0.25">
      <c r="A9" s="110"/>
      <c r="B9" s="113"/>
      <c r="C9" s="116"/>
      <c r="D9" s="116"/>
      <c r="E9" s="113"/>
      <c r="F9" s="113"/>
      <c r="G9" s="113"/>
      <c r="H9" s="113" t="s">
        <v>8</v>
      </c>
      <c r="I9" s="113" t="s">
        <v>9</v>
      </c>
      <c r="J9" s="113" t="s">
        <v>10</v>
      </c>
      <c r="K9" s="120"/>
      <c r="L9" s="121"/>
      <c r="M9" s="5"/>
    </row>
    <row r="10" spans="1:13" s="6" customFormat="1" ht="15.75" thickBot="1" x14ac:dyDescent="0.3">
      <c r="A10" s="111"/>
      <c r="B10" s="114"/>
      <c r="C10" s="117"/>
      <c r="D10" s="117"/>
      <c r="E10" s="114"/>
      <c r="F10" s="114"/>
      <c r="G10" s="114"/>
      <c r="H10" s="114"/>
      <c r="I10" s="114"/>
      <c r="J10" s="10" t="s">
        <v>11</v>
      </c>
      <c r="K10" s="10" t="s">
        <v>12</v>
      </c>
      <c r="L10" s="11" t="s">
        <v>13</v>
      </c>
      <c r="M10" s="5"/>
    </row>
    <row r="11" spans="1:13" ht="23.25" customHeight="1" thickBot="1" x14ac:dyDescent="0.3">
      <c r="A11" s="43" t="s">
        <v>14</v>
      </c>
      <c r="B11" s="104" t="s">
        <v>15</v>
      </c>
      <c r="C11" s="105"/>
      <c r="D11" s="106"/>
      <c r="E11" s="38">
        <f>SUM(E12:E12)</f>
        <v>188.6</v>
      </c>
      <c r="F11" s="38">
        <f>SUM(F12:F12)</f>
        <v>294.89999999999998</v>
      </c>
      <c r="G11" s="38">
        <f>SUM(G12:G12)</f>
        <v>757.7</v>
      </c>
      <c r="H11" s="12"/>
      <c r="I11" s="13"/>
      <c r="J11" s="13"/>
      <c r="K11" s="13"/>
      <c r="L11" s="46"/>
    </row>
    <row r="12" spans="1:13" ht="30.75" thickBot="1" x14ac:dyDescent="0.3">
      <c r="A12" s="44" t="s">
        <v>16</v>
      </c>
      <c r="B12" s="14" t="s">
        <v>17</v>
      </c>
      <c r="C12" s="15"/>
      <c r="D12" s="15"/>
      <c r="E12" s="34">
        <f>E13+E15+E18</f>
        <v>188.6</v>
      </c>
      <c r="F12" s="34">
        <f>F13+F15+F18</f>
        <v>294.89999999999998</v>
      </c>
      <c r="G12" s="34">
        <f>G13+G15+G18</f>
        <v>757.7</v>
      </c>
      <c r="H12" s="14" t="s">
        <v>18</v>
      </c>
      <c r="I12" s="16" t="s">
        <v>19</v>
      </c>
      <c r="J12" s="16">
        <v>9</v>
      </c>
      <c r="K12" s="16">
        <v>10</v>
      </c>
      <c r="L12" s="47">
        <v>11</v>
      </c>
    </row>
    <row r="13" spans="1:13" ht="30" customHeight="1" x14ac:dyDescent="0.25">
      <c r="A13" s="76" t="s">
        <v>20</v>
      </c>
      <c r="B13" s="79" t="s">
        <v>21</v>
      </c>
      <c r="C13" s="67" t="s">
        <v>22</v>
      </c>
      <c r="D13" s="67" t="s">
        <v>23</v>
      </c>
      <c r="E13" s="69"/>
      <c r="F13" s="69">
        <f>SUM(F14:F14)+70</f>
        <v>70</v>
      </c>
      <c r="G13" s="69">
        <f>SUM(G14:G14)+507.7</f>
        <v>507.7</v>
      </c>
      <c r="H13" s="17" t="s">
        <v>24</v>
      </c>
      <c r="I13" s="19" t="s">
        <v>19</v>
      </c>
      <c r="J13" s="19"/>
      <c r="K13" s="19">
        <v>1</v>
      </c>
      <c r="L13" s="36"/>
    </row>
    <row r="14" spans="1:13" ht="30.75" thickBot="1" x14ac:dyDescent="0.3">
      <c r="A14" s="78"/>
      <c r="B14" s="81"/>
      <c r="C14" s="68"/>
      <c r="D14" s="68"/>
      <c r="E14" s="70"/>
      <c r="F14" s="70"/>
      <c r="G14" s="70"/>
      <c r="H14" s="20" t="s">
        <v>25</v>
      </c>
      <c r="I14" s="22" t="s">
        <v>26</v>
      </c>
      <c r="J14" s="22"/>
      <c r="K14" s="22"/>
      <c r="L14" s="37">
        <v>100</v>
      </c>
    </row>
    <row r="15" spans="1:13" ht="30" customHeight="1" x14ac:dyDescent="0.25">
      <c r="A15" s="76" t="s">
        <v>27</v>
      </c>
      <c r="B15" s="79" t="s">
        <v>28</v>
      </c>
      <c r="C15" s="67" t="s">
        <v>22</v>
      </c>
      <c r="D15" s="67" t="s">
        <v>23</v>
      </c>
      <c r="E15" s="69">
        <f>SUM(E16:E17)+70</f>
        <v>70</v>
      </c>
      <c r="F15" s="69">
        <f>SUM(F16:F17)+222</f>
        <v>222</v>
      </c>
      <c r="G15" s="69">
        <f>SUM(G16:G17)+250</f>
        <v>250</v>
      </c>
      <c r="H15" s="17" t="s">
        <v>24</v>
      </c>
      <c r="I15" s="19" t="s">
        <v>19</v>
      </c>
      <c r="J15" s="19">
        <v>1</v>
      </c>
      <c r="K15" s="19"/>
      <c r="L15" s="36"/>
    </row>
    <row r="16" spans="1:13" ht="45" x14ac:dyDescent="0.25">
      <c r="A16" s="77"/>
      <c r="B16" s="80"/>
      <c r="C16" s="82"/>
      <c r="D16" s="82"/>
      <c r="E16" s="83"/>
      <c r="F16" s="83"/>
      <c r="G16" s="83"/>
      <c r="H16" s="20" t="s">
        <v>29</v>
      </c>
      <c r="I16" s="22" t="s">
        <v>26</v>
      </c>
      <c r="J16" s="22"/>
      <c r="K16" s="22">
        <v>20</v>
      </c>
      <c r="L16" s="37">
        <v>100</v>
      </c>
    </row>
    <row r="17" spans="1:12" ht="45.75" thickBot="1" x14ac:dyDescent="0.3">
      <c r="A17" s="78"/>
      <c r="B17" s="81"/>
      <c r="C17" s="68"/>
      <c r="D17" s="68"/>
      <c r="E17" s="70"/>
      <c r="F17" s="70"/>
      <c r="G17" s="70"/>
      <c r="H17" s="20" t="s">
        <v>30</v>
      </c>
      <c r="I17" s="22" t="s">
        <v>26</v>
      </c>
      <c r="J17" s="22"/>
      <c r="K17" s="22">
        <v>20</v>
      </c>
      <c r="L17" s="37">
        <v>100</v>
      </c>
    </row>
    <row r="18" spans="1:12" ht="45" x14ac:dyDescent="0.25">
      <c r="A18" s="76" t="s">
        <v>31</v>
      </c>
      <c r="B18" s="79" t="s">
        <v>32</v>
      </c>
      <c r="C18" s="67" t="s">
        <v>22</v>
      </c>
      <c r="D18" s="67" t="s">
        <v>23</v>
      </c>
      <c r="E18" s="69">
        <f>SUM(E19:E19)+118.6</f>
        <v>118.6</v>
      </c>
      <c r="F18" s="69">
        <f>SUM(F19:F19)+2.9</f>
        <v>2.9</v>
      </c>
      <c r="G18" s="69"/>
      <c r="H18" s="17" t="s">
        <v>33</v>
      </c>
      <c r="I18" s="19" t="s">
        <v>26</v>
      </c>
      <c r="J18" s="19">
        <v>90</v>
      </c>
      <c r="K18" s="19">
        <v>100</v>
      </c>
      <c r="L18" s="36"/>
    </row>
    <row r="19" spans="1:12" ht="30.75" thickBot="1" x14ac:dyDescent="0.3">
      <c r="A19" s="78"/>
      <c r="B19" s="81"/>
      <c r="C19" s="68"/>
      <c r="D19" s="68"/>
      <c r="E19" s="70"/>
      <c r="F19" s="70"/>
      <c r="G19" s="70"/>
      <c r="H19" s="20" t="s">
        <v>34</v>
      </c>
      <c r="I19" s="22" t="s">
        <v>19</v>
      </c>
      <c r="J19" s="22">
        <v>1</v>
      </c>
      <c r="K19" s="22"/>
      <c r="L19" s="37"/>
    </row>
    <row r="20" spans="1:12" ht="24" customHeight="1" thickBot="1" x14ac:dyDescent="0.3">
      <c r="A20" s="43" t="s">
        <v>35</v>
      </c>
      <c r="B20" s="104" t="s">
        <v>36</v>
      </c>
      <c r="C20" s="105"/>
      <c r="D20" s="106"/>
      <c r="E20" s="38">
        <f>E21+E48</f>
        <v>35253.299999999996</v>
      </c>
      <c r="F20" s="38">
        <f>F21+F48</f>
        <v>42980.299999999996</v>
      </c>
      <c r="G20" s="38">
        <f>G21+G48</f>
        <v>36162</v>
      </c>
      <c r="H20" s="12"/>
      <c r="I20" s="13"/>
      <c r="J20" s="13"/>
      <c r="K20" s="13"/>
      <c r="L20" s="46"/>
    </row>
    <row r="21" spans="1:12" ht="30" customHeight="1" x14ac:dyDescent="0.25">
      <c r="A21" s="87" t="s">
        <v>37</v>
      </c>
      <c r="B21" s="89" t="s">
        <v>38</v>
      </c>
      <c r="C21" s="91"/>
      <c r="D21" s="91"/>
      <c r="E21" s="84">
        <f>E22+E23+E24+E25+E26+E27+E28+E29+E34+E37+E42+E46+E47</f>
        <v>31173.1</v>
      </c>
      <c r="F21" s="84">
        <f>F22+F23+F24+F25+F26+F27+F28+F29+F34+F37+F42+F46+F47</f>
        <v>36845.1</v>
      </c>
      <c r="G21" s="84">
        <f>G22+G23+G24+G25+G26+G27+G28+G29+G34+G37+G42+G46+G47</f>
        <v>33662</v>
      </c>
      <c r="H21" s="14" t="s">
        <v>39</v>
      </c>
      <c r="I21" s="16" t="s">
        <v>26</v>
      </c>
      <c r="J21" s="16">
        <v>24.6</v>
      </c>
      <c r="K21" s="16">
        <v>23.2</v>
      </c>
      <c r="L21" s="47">
        <v>21.8</v>
      </c>
    </row>
    <row r="22" spans="1:12" ht="30" x14ac:dyDescent="0.25">
      <c r="A22" s="98"/>
      <c r="B22" s="99"/>
      <c r="C22" s="100"/>
      <c r="D22" s="100"/>
      <c r="E22" s="101"/>
      <c r="F22" s="101"/>
      <c r="G22" s="101"/>
      <c r="H22" s="63" t="s">
        <v>40</v>
      </c>
      <c r="I22" s="35" t="s">
        <v>26</v>
      </c>
      <c r="J22" s="35">
        <v>4</v>
      </c>
      <c r="K22" s="35">
        <v>7</v>
      </c>
      <c r="L22" s="48">
        <v>10</v>
      </c>
    </row>
    <row r="23" spans="1:12" ht="30" x14ac:dyDescent="0.25">
      <c r="A23" s="98"/>
      <c r="B23" s="99"/>
      <c r="C23" s="100"/>
      <c r="D23" s="100"/>
      <c r="E23" s="101"/>
      <c r="F23" s="101"/>
      <c r="G23" s="101"/>
      <c r="H23" s="63" t="s">
        <v>41</v>
      </c>
      <c r="I23" s="35" t="s">
        <v>42</v>
      </c>
      <c r="J23" s="35">
        <v>0.3</v>
      </c>
      <c r="K23" s="35">
        <v>0.4</v>
      </c>
      <c r="L23" s="48">
        <v>0.5</v>
      </c>
    </row>
    <row r="24" spans="1:12" x14ac:dyDescent="0.25">
      <c r="A24" s="98"/>
      <c r="B24" s="99"/>
      <c r="C24" s="100"/>
      <c r="D24" s="100"/>
      <c r="E24" s="101"/>
      <c r="F24" s="101"/>
      <c r="G24" s="101"/>
      <c r="H24" s="63" t="s">
        <v>43</v>
      </c>
      <c r="I24" s="35" t="s">
        <v>26</v>
      </c>
      <c r="J24" s="35">
        <v>39</v>
      </c>
      <c r="K24" s="35">
        <v>39</v>
      </c>
      <c r="L24" s="48">
        <v>39</v>
      </c>
    </row>
    <row r="25" spans="1:12" ht="30" x14ac:dyDescent="0.25">
      <c r="A25" s="98"/>
      <c r="B25" s="99"/>
      <c r="C25" s="100"/>
      <c r="D25" s="100"/>
      <c r="E25" s="101"/>
      <c r="F25" s="101"/>
      <c r="G25" s="101"/>
      <c r="H25" s="63" t="s">
        <v>44</v>
      </c>
      <c r="I25" s="35" t="s">
        <v>26</v>
      </c>
      <c r="J25" s="35">
        <v>30</v>
      </c>
      <c r="K25" s="35">
        <v>30</v>
      </c>
      <c r="L25" s="48">
        <v>30</v>
      </c>
    </row>
    <row r="26" spans="1:12" x14ac:dyDescent="0.25">
      <c r="A26" s="98"/>
      <c r="B26" s="99"/>
      <c r="C26" s="100"/>
      <c r="D26" s="100"/>
      <c r="E26" s="101"/>
      <c r="F26" s="101"/>
      <c r="G26" s="101"/>
      <c r="H26" s="63" t="s">
        <v>45</v>
      </c>
      <c r="I26" s="35" t="s">
        <v>26</v>
      </c>
      <c r="J26" s="35">
        <v>2</v>
      </c>
      <c r="K26" s="35">
        <v>2</v>
      </c>
      <c r="L26" s="48">
        <v>2</v>
      </c>
    </row>
    <row r="27" spans="1:12" x14ac:dyDescent="0.25">
      <c r="A27" s="98"/>
      <c r="B27" s="99"/>
      <c r="C27" s="100"/>
      <c r="D27" s="100"/>
      <c r="E27" s="101"/>
      <c r="F27" s="101"/>
      <c r="G27" s="101"/>
      <c r="H27" s="63" t="s">
        <v>46</v>
      </c>
      <c r="I27" s="35" t="s">
        <v>26</v>
      </c>
      <c r="J27" s="35">
        <v>27</v>
      </c>
      <c r="K27" s="35">
        <v>27</v>
      </c>
      <c r="L27" s="48">
        <v>27</v>
      </c>
    </row>
    <row r="28" spans="1:12" ht="30.75" thickBot="1" x14ac:dyDescent="0.3">
      <c r="A28" s="88"/>
      <c r="B28" s="90"/>
      <c r="C28" s="92"/>
      <c r="D28" s="92"/>
      <c r="E28" s="85"/>
      <c r="F28" s="85"/>
      <c r="G28" s="85"/>
      <c r="H28" s="63" t="s">
        <v>47</v>
      </c>
      <c r="I28" s="35" t="s">
        <v>19</v>
      </c>
      <c r="J28" s="35">
        <v>98</v>
      </c>
      <c r="K28" s="35">
        <v>100</v>
      </c>
      <c r="L28" s="48">
        <v>101</v>
      </c>
    </row>
    <row r="29" spans="1:12" ht="28.5" customHeight="1" x14ac:dyDescent="0.25">
      <c r="A29" s="76" t="s">
        <v>48</v>
      </c>
      <c r="B29" s="79" t="s">
        <v>49</v>
      </c>
      <c r="C29" s="18"/>
      <c r="D29" s="18" t="s">
        <v>23</v>
      </c>
      <c r="E29" s="29">
        <f>SUM(E30:E33)</f>
        <v>21540</v>
      </c>
      <c r="F29" s="29">
        <f>SUM(F30:F33)</f>
        <v>18000</v>
      </c>
      <c r="G29" s="29">
        <f>SUM(G30:G33)</f>
        <v>18000</v>
      </c>
      <c r="H29" s="79" t="s">
        <v>50</v>
      </c>
      <c r="I29" s="93" t="s">
        <v>26</v>
      </c>
      <c r="J29" s="93">
        <v>100</v>
      </c>
      <c r="K29" s="93">
        <v>100</v>
      </c>
      <c r="L29" s="95">
        <v>100</v>
      </c>
    </row>
    <row r="30" spans="1:12" x14ac:dyDescent="0.25">
      <c r="A30" s="77"/>
      <c r="B30" s="80"/>
      <c r="C30" s="21" t="s">
        <v>51</v>
      </c>
      <c r="D30" s="21"/>
      <c r="E30" s="30">
        <v>7500</v>
      </c>
      <c r="F30" s="30">
        <v>5000</v>
      </c>
      <c r="G30" s="30">
        <v>5000</v>
      </c>
      <c r="H30" s="80"/>
      <c r="I30" s="94"/>
      <c r="J30" s="94"/>
      <c r="K30" s="94"/>
      <c r="L30" s="96"/>
    </row>
    <row r="31" spans="1:12" x14ac:dyDescent="0.25">
      <c r="A31" s="77"/>
      <c r="B31" s="80"/>
      <c r="C31" s="21" t="s">
        <v>22</v>
      </c>
      <c r="D31" s="21"/>
      <c r="E31" s="30">
        <v>1227.5</v>
      </c>
      <c r="F31" s="30">
        <v>593.70000000000005</v>
      </c>
      <c r="G31" s="30">
        <v>7895.7</v>
      </c>
      <c r="H31" s="80"/>
      <c r="I31" s="94"/>
      <c r="J31" s="94"/>
      <c r="K31" s="94"/>
      <c r="L31" s="96"/>
    </row>
    <row r="32" spans="1:12" x14ac:dyDescent="0.25">
      <c r="A32" s="77"/>
      <c r="B32" s="80"/>
      <c r="C32" s="21" t="s">
        <v>52</v>
      </c>
      <c r="D32" s="21"/>
      <c r="E32" s="30">
        <v>8260</v>
      </c>
      <c r="F32" s="30">
        <v>5020</v>
      </c>
      <c r="G32" s="30">
        <v>5020</v>
      </c>
      <c r="H32" s="80"/>
      <c r="I32" s="94"/>
      <c r="J32" s="94"/>
      <c r="K32" s="94"/>
      <c r="L32" s="96"/>
    </row>
    <row r="33" spans="1:12" ht="15.75" thickBot="1" x14ac:dyDescent="0.3">
      <c r="A33" s="78"/>
      <c r="B33" s="81"/>
      <c r="C33" s="21" t="s">
        <v>53</v>
      </c>
      <c r="D33" s="21"/>
      <c r="E33" s="30">
        <v>4552.5</v>
      </c>
      <c r="F33" s="30">
        <v>7386.3</v>
      </c>
      <c r="G33" s="30">
        <v>84.3</v>
      </c>
      <c r="H33" s="81"/>
      <c r="I33" s="73"/>
      <c r="J33" s="73"/>
      <c r="K33" s="73"/>
      <c r="L33" s="97"/>
    </row>
    <row r="34" spans="1:12" ht="16.5" customHeight="1" x14ac:dyDescent="0.25">
      <c r="A34" s="76" t="s">
        <v>54</v>
      </c>
      <c r="B34" s="79" t="s">
        <v>55</v>
      </c>
      <c r="C34" s="18"/>
      <c r="D34" s="18" t="s">
        <v>23</v>
      </c>
      <c r="E34" s="29">
        <f>SUM(E35:E36)</f>
        <v>553</v>
      </c>
      <c r="F34" s="29">
        <f>SUM(F35:F36)</f>
        <v>245</v>
      </c>
      <c r="G34" s="29"/>
      <c r="H34" s="79" t="s">
        <v>56</v>
      </c>
      <c r="I34" s="93" t="s">
        <v>19</v>
      </c>
      <c r="J34" s="93">
        <v>1</v>
      </c>
      <c r="K34" s="93">
        <v>1</v>
      </c>
      <c r="L34" s="95"/>
    </row>
    <row r="35" spans="1:12" x14ac:dyDescent="0.25">
      <c r="A35" s="77"/>
      <c r="B35" s="80"/>
      <c r="C35" s="21" t="s">
        <v>57</v>
      </c>
      <c r="D35" s="21"/>
      <c r="E35" s="30">
        <v>303</v>
      </c>
      <c r="F35" s="30">
        <v>145</v>
      </c>
      <c r="G35" s="30"/>
      <c r="H35" s="80"/>
      <c r="I35" s="94"/>
      <c r="J35" s="94"/>
      <c r="K35" s="94"/>
      <c r="L35" s="96"/>
    </row>
    <row r="36" spans="1:12" ht="15.75" thickBot="1" x14ac:dyDescent="0.3">
      <c r="A36" s="78"/>
      <c r="B36" s="81"/>
      <c r="C36" s="21" t="s">
        <v>22</v>
      </c>
      <c r="D36" s="21"/>
      <c r="E36" s="30">
        <v>250</v>
      </c>
      <c r="F36" s="30">
        <v>100</v>
      </c>
      <c r="G36" s="30"/>
      <c r="H36" s="81"/>
      <c r="I36" s="73"/>
      <c r="J36" s="73"/>
      <c r="K36" s="73"/>
      <c r="L36" s="97"/>
    </row>
    <row r="37" spans="1:12" x14ac:dyDescent="0.25">
      <c r="A37" s="76" t="s">
        <v>58</v>
      </c>
      <c r="B37" s="79" t="s">
        <v>59</v>
      </c>
      <c r="C37" s="18"/>
      <c r="D37" s="18" t="s">
        <v>23</v>
      </c>
      <c r="E37" s="29">
        <f>SUM(E38:E41)</f>
        <v>6000.1</v>
      </c>
      <c r="F37" s="29">
        <f>SUM(F38:F41)</f>
        <v>5600.1</v>
      </c>
      <c r="G37" s="29">
        <f>SUM(G38:G41)</f>
        <v>2662</v>
      </c>
      <c r="H37" s="17" t="s">
        <v>60</v>
      </c>
      <c r="I37" s="19" t="s">
        <v>42</v>
      </c>
      <c r="J37" s="19">
        <v>7</v>
      </c>
      <c r="K37" s="19">
        <v>8</v>
      </c>
      <c r="L37" s="36"/>
    </row>
    <row r="38" spans="1:12" ht="30" x14ac:dyDescent="0.25">
      <c r="A38" s="77"/>
      <c r="B38" s="80"/>
      <c r="C38" s="21" t="s">
        <v>22</v>
      </c>
      <c r="D38" s="21"/>
      <c r="E38" s="30">
        <v>921.3</v>
      </c>
      <c r="F38" s="30">
        <v>921.3</v>
      </c>
      <c r="G38" s="30">
        <v>700</v>
      </c>
      <c r="H38" s="20" t="s">
        <v>61</v>
      </c>
      <c r="I38" s="22" t="s">
        <v>42</v>
      </c>
      <c r="J38" s="22">
        <v>7</v>
      </c>
      <c r="K38" s="22">
        <v>8</v>
      </c>
      <c r="L38" s="37"/>
    </row>
    <row r="39" spans="1:12" ht="30" x14ac:dyDescent="0.25">
      <c r="A39" s="77"/>
      <c r="B39" s="80"/>
      <c r="C39" s="71" t="s">
        <v>57</v>
      </c>
      <c r="D39" s="71"/>
      <c r="E39" s="74">
        <v>5078.8</v>
      </c>
      <c r="F39" s="74">
        <v>4678.8</v>
      </c>
      <c r="G39" s="74">
        <v>1962</v>
      </c>
      <c r="H39" s="20" t="s">
        <v>62</v>
      </c>
      <c r="I39" s="22" t="s">
        <v>26</v>
      </c>
      <c r="J39" s="22">
        <v>45</v>
      </c>
      <c r="K39" s="22">
        <v>100</v>
      </c>
      <c r="L39" s="37"/>
    </row>
    <row r="40" spans="1:12" x14ac:dyDescent="0.25">
      <c r="A40" s="77"/>
      <c r="B40" s="80"/>
      <c r="C40" s="82"/>
      <c r="D40" s="82"/>
      <c r="E40" s="107"/>
      <c r="F40" s="107"/>
      <c r="G40" s="107"/>
      <c r="H40" s="20" t="s">
        <v>63</v>
      </c>
      <c r="I40" s="22" t="s">
        <v>19</v>
      </c>
      <c r="J40" s="22"/>
      <c r="K40" s="22">
        <v>3</v>
      </c>
      <c r="L40" s="37"/>
    </row>
    <row r="41" spans="1:12" ht="30.75" thickBot="1" x14ac:dyDescent="0.3">
      <c r="A41" s="78"/>
      <c r="B41" s="81"/>
      <c r="C41" s="68"/>
      <c r="D41" s="68"/>
      <c r="E41" s="75"/>
      <c r="F41" s="75"/>
      <c r="G41" s="75"/>
      <c r="H41" s="20" t="s">
        <v>65</v>
      </c>
      <c r="I41" s="22" t="s">
        <v>42</v>
      </c>
      <c r="J41" s="22"/>
      <c r="K41" s="22"/>
      <c r="L41" s="37">
        <v>1.5</v>
      </c>
    </row>
    <row r="42" spans="1:12" ht="30" customHeight="1" x14ac:dyDescent="0.25">
      <c r="A42" s="76" t="s">
        <v>66</v>
      </c>
      <c r="B42" s="79" t="s">
        <v>67</v>
      </c>
      <c r="C42" s="18"/>
      <c r="D42" s="18" t="s">
        <v>23</v>
      </c>
      <c r="E42" s="29">
        <f>SUM(E43:E45)</f>
        <v>3080</v>
      </c>
      <c r="F42" s="29">
        <f>SUM(F43:F45)</f>
        <v>3000</v>
      </c>
      <c r="G42" s="29">
        <f>SUM(G43:G45)</f>
        <v>3000</v>
      </c>
      <c r="H42" s="17" t="s">
        <v>68</v>
      </c>
      <c r="I42" s="19" t="s">
        <v>19</v>
      </c>
      <c r="J42" s="19">
        <v>14</v>
      </c>
      <c r="K42" s="19">
        <v>5</v>
      </c>
      <c r="L42" s="36">
        <v>10</v>
      </c>
    </row>
    <row r="43" spans="1:12" x14ac:dyDescent="0.25">
      <c r="A43" s="77"/>
      <c r="B43" s="80"/>
      <c r="C43" s="21" t="s">
        <v>52</v>
      </c>
      <c r="D43" s="21"/>
      <c r="E43" s="30">
        <v>500</v>
      </c>
      <c r="F43" s="30">
        <v>500</v>
      </c>
      <c r="G43" s="30">
        <v>500</v>
      </c>
      <c r="H43" s="20" t="s">
        <v>69</v>
      </c>
      <c r="I43" s="22" t="s">
        <v>42</v>
      </c>
      <c r="J43" s="22">
        <v>3.5</v>
      </c>
      <c r="K43" s="22">
        <v>3.5</v>
      </c>
      <c r="L43" s="37">
        <v>3.5</v>
      </c>
    </row>
    <row r="44" spans="1:12" ht="30" x14ac:dyDescent="0.25">
      <c r="A44" s="77"/>
      <c r="B44" s="80"/>
      <c r="C44" s="71" t="s">
        <v>22</v>
      </c>
      <c r="D44" s="72"/>
      <c r="E44" s="74">
        <v>2580</v>
      </c>
      <c r="F44" s="74">
        <v>2500</v>
      </c>
      <c r="G44" s="74">
        <v>2500</v>
      </c>
      <c r="H44" s="20" t="s">
        <v>70</v>
      </c>
      <c r="I44" s="22" t="s">
        <v>26</v>
      </c>
      <c r="J44" s="22">
        <v>80</v>
      </c>
      <c r="K44" s="22">
        <v>100</v>
      </c>
      <c r="L44" s="37"/>
    </row>
    <row r="45" spans="1:12" ht="15.75" thickBot="1" x14ac:dyDescent="0.3">
      <c r="A45" s="78"/>
      <c r="B45" s="81"/>
      <c r="C45" s="68"/>
      <c r="D45" s="73"/>
      <c r="E45" s="75"/>
      <c r="F45" s="75"/>
      <c r="G45" s="75"/>
      <c r="H45" s="20" t="s">
        <v>71</v>
      </c>
      <c r="I45" s="22" t="s">
        <v>42</v>
      </c>
      <c r="J45" s="22"/>
      <c r="K45" s="22">
        <v>0.14000000000000001</v>
      </c>
      <c r="L45" s="37"/>
    </row>
    <row r="46" spans="1:12" ht="28.5" customHeight="1" thickBot="1" x14ac:dyDescent="0.3">
      <c r="A46" s="45" t="s">
        <v>72</v>
      </c>
      <c r="B46" s="17" t="s">
        <v>73</v>
      </c>
      <c r="C46" s="18" t="s">
        <v>22</v>
      </c>
      <c r="D46" s="18" t="s">
        <v>23</v>
      </c>
      <c r="E46" s="39"/>
      <c r="F46" s="39">
        <v>10000</v>
      </c>
      <c r="G46" s="39">
        <v>10000</v>
      </c>
      <c r="H46" s="17" t="s">
        <v>74</v>
      </c>
      <c r="I46" s="19" t="s">
        <v>26</v>
      </c>
      <c r="J46" s="19"/>
      <c r="K46" s="19">
        <v>70</v>
      </c>
      <c r="L46" s="36">
        <v>100</v>
      </c>
    </row>
    <row r="47" spans="1:12" ht="15" hidden="1" customHeight="1" thickBot="1" x14ac:dyDescent="0.3">
      <c r="A47" s="45" t="s">
        <v>75</v>
      </c>
      <c r="B47" s="17" t="s">
        <v>76</v>
      </c>
      <c r="C47" s="18"/>
      <c r="D47" s="18" t="s">
        <v>23</v>
      </c>
      <c r="E47" s="39"/>
      <c r="F47" s="39"/>
      <c r="G47" s="39"/>
      <c r="H47" s="17" t="s">
        <v>77</v>
      </c>
      <c r="I47" s="19" t="s">
        <v>19</v>
      </c>
      <c r="J47" s="19">
        <v>5</v>
      </c>
      <c r="K47" s="19">
        <v>6</v>
      </c>
      <c r="L47" s="36"/>
    </row>
    <row r="48" spans="1:12" ht="30" x14ac:dyDescent="0.25">
      <c r="A48" s="87" t="s">
        <v>78</v>
      </c>
      <c r="B48" s="89" t="s">
        <v>79</v>
      </c>
      <c r="C48" s="91"/>
      <c r="D48" s="91"/>
      <c r="E48" s="84">
        <f>E49+E50+E54+E57</f>
        <v>4080.2</v>
      </c>
      <c r="F48" s="84">
        <f>F49+F50+F54+F57</f>
        <v>6135.2</v>
      </c>
      <c r="G48" s="84">
        <f>G49+G50+G54+G57</f>
        <v>2500</v>
      </c>
      <c r="H48" s="14" t="s">
        <v>80</v>
      </c>
      <c r="I48" s="16" t="s">
        <v>26</v>
      </c>
      <c r="J48" s="16">
        <v>8</v>
      </c>
      <c r="K48" s="16">
        <v>9</v>
      </c>
      <c r="L48" s="47">
        <v>10</v>
      </c>
    </row>
    <row r="49" spans="1:12" ht="30.75" thickBot="1" x14ac:dyDescent="0.3">
      <c r="A49" s="88"/>
      <c r="B49" s="90"/>
      <c r="C49" s="92"/>
      <c r="D49" s="92"/>
      <c r="E49" s="85"/>
      <c r="F49" s="85"/>
      <c r="G49" s="85"/>
      <c r="H49" s="63" t="s">
        <v>81</v>
      </c>
      <c r="I49" s="35" t="s">
        <v>82</v>
      </c>
      <c r="J49" s="35">
        <v>1.3</v>
      </c>
      <c r="K49" s="35">
        <v>1.9</v>
      </c>
      <c r="L49" s="48">
        <v>1.9</v>
      </c>
    </row>
    <row r="50" spans="1:12" ht="19.5" customHeight="1" x14ac:dyDescent="0.25">
      <c r="A50" s="76" t="s">
        <v>83</v>
      </c>
      <c r="B50" s="79" t="s">
        <v>84</v>
      </c>
      <c r="C50" s="18"/>
      <c r="D50" s="18" t="s">
        <v>23</v>
      </c>
      <c r="E50" s="29">
        <f>SUM(E51:E53)</f>
        <v>1360.1</v>
      </c>
      <c r="F50" s="29">
        <f>SUM(F51:F53)</f>
        <v>4135.2</v>
      </c>
      <c r="G50" s="29">
        <f>SUM(G51:G53)</f>
        <v>500</v>
      </c>
      <c r="H50" s="79" t="s">
        <v>85</v>
      </c>
      <c r="I50" s="93" t="s">
        <v>26</v>
      </c>
      <c r="J50" s="93">
        <v>65</v>
      </c>
      <c r="K50" s="93">
        <v>100</v>
      </c>
      <c r="L50" s="95"/>
    </row>
    <row r="51" spans="1:12" x14ac:dyDescent="0.25">
      <c r="A51" s="77"/>
      <c r="B51" s="80"/>
      <c r="C51" s="21" t="s">
        <v>51</v>
      </c>
      <c r="D51" s="21"/>
      <c r="E51" s="30"/>
      <c r="F51" s="30">
        <v>3000</v>
      </c>
      <c r="G51" s="30"/>
      <c r="H51" s="80"/>
      <c r="I51" s="94"/>
      <c r="J51" s="94"/>
      <c r="K51" s="94"/>
      <c r="L51" s="96"/>
    </row>
    <row r="52" spans="1:12" x14ac:dyDescent="0.25">
      <c r="A52" s="77"/>
      <c r="B52" s="80"/>
      <c r="C52" s="21" t="s">
        <v>22</v>
      </c>
      <c r="D52" s="21"/>
      <c r="E52" s="30">
        <v>275.10000000000002</v>
      </c>
      <c r="F52" s="30">
        <v>450.1</v>
      </c>
      <c r="G52" s="30">
        <v>500</v>
      </c>
      <c r="H52" s="80"/>
      <c r="I52" s="94"/>
      <c r="J52" s="94"/>
      <c r="K52" s="94"/>
      <c r="L52" s="96"/>
    </row>
    <row r="53" spans="1:12" ht="15.75" thickBot="1" x14ac:dyDescent="0.3">
      <c r="A53" s="78"/>
      <c r="B53" s="81"/>
      <c r="C53" s="21" t="s">
        <v>57</v>
      </c>
      <c r="D53" s="21"/>
      <c r="E53" s="30">
        <v>1085</v>
      </c>
      <c r="F53" s="30">
        <v>685.1</v>
      </c>
      <c r="G53" s="30"/>
      <c r="H53" s="81"/>
      <c r="I53" s="73"/>
      <c r="J53" s="73"/>
      <c r="K53" s="73"/>
      <c r="L53" s="97"/>
    </row>
    <row r="54" spans="1:12" ht="22.5" customHeight="1" x14ac:dyDescent="0.25">
      <c r="A54" s="76" t="s">
        <v>86</v>
      </c>
      <c r="B54" s="79" t="s">
        <v>87</v>
      </c>
      <c r="C54" s="18"/>
      <c r="D54" s="18" t="s">
        <v>23</v>
      </c>
      <c r="E54" s="29">
        <f>SUM(E55:E56)</f>
        <v>240.1</v>
      </c>
      <c r="F54" s="29"/>
      <c r="G54" s="29"/>
      <c r="H54" s="17" t="s">
        <v>88</v>
      </c>
      <c r="I54" s="19" t="s">
        <v>26</v>
      </c>
      <c r="J54" s="19">
        <v>100</v>
      </c>
      <c r="K54" s="19"/>
      <c r="L54" s="36"/>
    </row>
    <row r="55" spans="1:12" x14ac:dyDescent="0.25">
      <c r="A55" s="77"/>
      <c r="B55" s="80"/>
      <c r="C55" s="21" t="s">
        <v>22</v>
      </c>
      <c r="D55" s="21"/>
      <c r="E55" s="30">
        <v>98.4</v>
      </c>
      <c r="F55" s="30"/>
      <c r="G55" s="30"/>
      <c r="H55" s="103" t="s">
        <v>89</v>
      </c>
      <c r="I55" s="72" t="s">
        <v>19</v>
      </c>
      <c r="J55" s="72">
        <v>1</v>
      </c>
      <c r="K55" s="72"/>
      <c r="L55" s="102"/>
    </row>
    <row r="56" spans="1:12" ht="15.75" thickBot="1" x14ac:dyDescent="0.3">
      <c r="A56" s="78"/>
      <c r="B56" s="81"/>
      <c r="C56" s="21" t="s">
        <v>57</v>
      </c>
      <c r="D56" s="21"/>
      <c r="E56" s="30">
        <v>141.69999999999999</v>
      </c>
      <c r="F56" s="30"/>
      <c r="G56" s="30"/>
      <c r="H56" s="81"/>
      <c r="I56" s="73"/>
      <c r="J56" s="73"/>
      <c r="K56" s="73"/>
      <c r="L56" s="97"/>
    </row>
    <row r="57" spans="1:12" ht="30" x14ac:dyDescent="0.25">
      <c r="A57" s="76" t="s">
        <v>90</v>
      </c>
      <c r="B57" s="79" t="s">
        <v>91</v>
      </c>
      <c r="C57" s="67" t="s">
        <v>22</v>
      </c>
      <c r="D57" s="67" t="s">
        <v>23</v>
      </c>
      <c r="E57" s="69">
        <f>SUM(E58:E59)+2480</f>
        <v>2480</v>
      </c>
      <c r="F57" s="69">
        <f>SUM(F58:F59)+2000</f>
        <v>2000</v>
      </c>
      <c r="G57" s="69">
        <f>SUM(G58:G59)+2000</f>
        <v>2000</v>
      </c>
      <c r="H57" s="17" t="s">
        <v>92</v>
      </c>
      <c r="I57" s="19" t="s">
        <v>93</v>
      </c>
      <c r="J57" s="19">
        <v>5</v>
      </c>
      <c r="K57" s="19">
        <v>10</v>
      </c>
      <c r="L57" s="36">
        <v>8</v>
      </c>
    </row>
    <row r="58" spans="1:12" x14ac:dyDescent="0.25">
      <c r="A58" s="77"/>
      <c r="B58" s="80"/>
      <c r="C58" s="82"/>
      <c r="D58" s="82"/>
      <c r="E58" s="83"/>
      <c r="F58" s="83"/>
      <c r="G58" s="83"/>
      <c r="H58" s="20" t="s">
        <v>94</v>
      </c>
      <c r="I58" s="22" t="s">
        <v>19</v>
      </c>
      <c r="J58" s="22">
        <v>8</v>
      </c>
      <c r="K58" s="22">
        <v>8</v>
      </c>
      <c r="L58" s="37">
        <v>8</v>
      </c>
    </row>
    <row r="59" spans="1:12" ht="15.75" thickBot="1" x14ac:dyDescent="0.3">
      <c r="A59" s="78"/>
      <c r="B59" s="81"/>
      <c r="C59" s="68"/>
      <c r="D59" s="68"/>
      <c r="E59" s="70"/>
      <c r="F59" s="70"/>
      <c r="G59" s="70"/>
      <c r="H59" s="20" t="s">
        <v>95</v>
      </c>
      <c r="I59" s="22" t="s">
        <v>19</v>
      </c>
      <c r="J59" s="22">
        <v>300</v>
      </c>
      <c r="K59" s="22">
        <v>300</v>
      </c>
      <c r="L59" s="37">
        <v>300</v>
      </c>
    </row>
    <row r="60" spans="1:12" ht="25.5" customHeight="1" thickBot="1" x14ac:dyDescent="0.3">
      <c r="A60" s="43" t="s">
        <v>96</v>
      </c>
      <c r="B60" s="104" t="s">
        <v>97</v>
      </c>
      <c r="C60" s="105"/>
      <c r="D60" s="106"/>
      <c r="E60" s="38">
        <f>E61+E67</f>
        <v>1107.2</v>
      </c>
      <c r="F60" s="38">
        <f>F61+F67</f>
        <v>1150</v>
      </c>
      <c r="G60" s="38">
        <f>G61+G67</f>
        <v>2000</v>
      </c>
      <c r="H60" s="12"/>
      <c r="I60" s="13"/>
      <c r="J60" s="13"/>
      <c r="K60" s="13"/>
      <c r="L60" s="46"/>
    </row>
    <row r="61" spans="1:12" ht="30" x14ac:dyDescent="0.25">
      <c r="A61" s="87" t="s">
        <v>98</v>
      </c>
      <c r="B61" s="89" t="s">
        <v>99</v>
      </c>
      <c r="C61" s="91"/>
      <c r="D61" s="91"/>
      <c r="E61" s="84">
        <f>SUM(E62:E64)</f>
        <v>1100</v>
      </c>
      <c r="F61" s="84">
        <f>SUM(F62:F64)</f>
        <v>1150</v>
      </c>
      <c r="G61" s="84">
        <f>SUM(G62:G64)</f>
        <v>2000</v>
      </c>
      <c r="H61" s="14" t="s">
        <v>100</v>
      </c>
      <c r="I61" s="16" t="s">
        <v>283</v>
      </c>
      <c r="J61" s="49">
        <v>3400</v>
      </c>
      <c r="K61" s="49">
        <v>3400</v>
      </c>
      <c r="L61" s="50">
        <v>3450</v>
      </c>
    </row>
    <row r="62" spans="1:12" ht="30" x14ac:dyDescent="0.25">
      <c r="A62" s="98"/>
      <c r="B62" s="99"/>
      <c r="C62" s="100"/>
      <c r="D62" s="100"/>
      <c r="E62" s="101"/>
      <c r="F62" s="101"/>
      <c r="G62" s="101"/>
      <c r="H62" s="63" t="s">
        <v>101</v>
      </c>
      <c r="I62" s="35" t="s">
        <v>26</v>
      </c>
      <c r="J62" s="35">
        <v>6.5</v>
      </c>
      <c r="K62" s="35">
        <v>6.4</v>
      </c>
      <c r="L62" s="48">
        <v>6.3</v>
      </c>
    </row>
    <row r="63" spans="1:12" ht="30.75" thickBot="1" x14ac:dyDescent="0.3">
      <c r="A63" s="88"/>
      <c r="B63" s="90"/>
      <c r="C63" s="92"/>
      <c r="D63" s="92"/>
      <c r="E63" s="85"/>
      <c r="F63" s="85"/>
      <c r="G63" s="85"/>
      <c r="H63" s="63" t="s">
        <v>102</v>
      </c>
      <c r="I63" s="35" t="s">
        <v>19</v>
      </c>
      <c r="J63" s="35">
        <v>43</v>
      </c>
      <c r="K63" s="35">
        <v>43.4</v>
      </c>
      <c r="L63" s="48">
        <v>43.8</v>
      </c>
    </row>
    <row r="64" spans="1:12" ht="30" x14ac:dyDescent="0.25">
      <c r="A64" s="76" t="s">
        <v>103</v>
      </c>
      <c r="B64" s="79" t="s">
        <v>104</v>
      </c>
      <c r="C64" s="67" t="s">
        <v>22</v>
      </c>
      <c r="D64" s="67" t="s">
        <v>23</v>
      </c>
      <c r="E64" s="69">
        <f>SUM(E65:E66)+1100</f>
        <v>1100</v>
      </c>
      <c r="F64" s="69">
        <f>SUM(F65:F66)+1150</f>
        <v>1150</v>
      </c>
      <c r="G64" s="69">
        <f>SUM(G65:G66)+2000</f>
        <v>2000</v>
      </c>
      <c r="H64" s="17" t="s">
        <v>105</v>
      </c>
      <c r="I64" s="19" t="s">
        <v>19</v>
      </c>
      <c r="J64" s="19">
        <v>1</v>
      </c>
      <c r="K64" s="19"/>
      <c r="L64" s="36"/>
    </row>
    <row r="65" spans="1:12" ht="30" x14ac:dyDescent="0.25">
      <c r="A65" s="77"/>
      <c r="B65" s="80"/>
      <c r="C65" s="82"/>
      <c r="D65" s="82"/>
      <c r="E65" s="83"/>
      <c r="F65" s="83"/>
      <c r="G65" s="83"/>
      <c r="H65" s="20" t="s">
        <v>106</v>
      </c>
      <c r="I65" s="22" t="s">
        <v>26</v>
      </c>
      <c r="J65" s="22"/>
      <c r="K65" s="22">
        <v>100</v>
      </c>
      <c r="L65" s="37">
        <v>30</v>
      </c>
    </row>
    <row r="66" spans="1:12" ht="30.75" thickBot="1" x14ac:dyDescent="0.3">
      <c r="A66" s="78"/>
      <c r="B66" s="81"/>
      <c r="C66" s="68"/>
      <c r="D66" s="68"/>
      <c r="E66" s="70"/>
      <c r="F66" s="70"/>
      <c r="G66" s="70"/>
      <c r="H66" s="20" t="s">
        <v>107</v>
      </c>
      <c r="I66" s="22" t="s">
        <v>19</v>
      </c>
      <c r="J66" s="22"/>
      <c r="K66" s="22">
        <v>10</v>
      </c>
      <c r="L66" s="37">
        <v>30</v>
      </c>
    </row>
    <row r="67" spans="1:12" ht="30" x14ac:dyDescent="0.25">
      <c r="A67" s="87" t="s">
        <v>108</v>
      </c>
      <c r="B67" s="89" t="s">
        <v>109</v>
      </c>
      <c r="C67" s="91"/>
      <c r="D67" s="91"/>
      <c r="E67" s="84">
        <f>SUM(E68:E70)</f>
        <v>7.2</v>
      </c>
      <c r="F67" s="84"/>
      <c r="G67" s="84"/>
      <c r="H67" s="14" t="s">
        <v>110</v>
      </c>
      <c r="I67" s="16" t="s">
        <v>111</v>
      </c>
      <c r="J67" s="49">
        <v>130000</v>
      </c>
      <c r="K67" s="49">
        <v>132000</v>
      </c>
      <c r="L67" s="50">
        <v>134000</v>
      </c>
    </row>
    <row r="68" spans="1:12" x14ac:dyDescent="0.25">
      <c r="A68" s="98"/>
      <c r="B68" s="99"/>
      <c r="C68" s="100"/>
      <c r="D68" s="100"/>
      <c r="E68" s="101"/>
      <c r="F68" s="101"/>
      <c r="G68" s="101"/>
      <c r="H68" s="63" t="s">
        <v>112</v>
      </c>
      <c r="I68" s="35" t="s">
        <v>19</v>
      </c>
      <c r="J68" s="51">
        <v>1450</v>
      </c>
      <c r="K68" s="51">
        <v>1500</v>
      </c>
      <c r="L68" s="52">
        <v>1550</v>
      </c>
    </row>
    <row r="69" spans="1:12" ht="45.75" thickBot="1" x14ac:dyDescent="0.3">
      <c r="A69" s="88"/>
      <c r="B69" s="90"/>
      <c r="C69" s="92"/>
      <c r="D69" s="92"/>
      <c r="E69" s="85"/>
      <c r="F69" s="85"/>
      <c r="G69" s="85"/>
      <c r="H69" s="63" t="s">
        <v>113</v>
      </c>
      <c r="I69" s="35" t="s">
        <v>26</v>
      </c>
      <c r="J69" s="35">
        <v>45</v>
      </c>
      <c r="K69" s="35"/>
      <c r="L69" s="48">
        <v>60</v>
      </c>
    </row>
    <row r="70" spans="1:12" ht="39.75" customHeight="1" thickBot="1" x14ac:dyDescent="0.3">
      <c r="A70" s="45" t="s">
        <v>114</v>
      </c>
      <c r="B70" s="17" t="s">
        <v>115</v>
      </c>
      <c r="C70" s="18" t="s">
        <v>22</v>
      </c>
      <c r="D70" s="18" t="s">
        <v>23</v>
      </c>
      <c r="E70" s="39">
        <v>7.2</v>
      </c>
      <c r="F70" s="39"/>
      <c r="G70" s="39"/>
      <c r="H70" s="17" t="s">
        <v>116</v>
      </c>
      <c r="I70" s="19" t="s">
        <v>19</v>
      </c>
      <c r="J70" s="19">
        <v>11</v>
      </c>
      <c r="K70" s="19"/>
      <c r="L70" s="36"/>
    </row>
    <row r="71" spans="1:12" ht="28.5" customHeight="1" thickBot="1" x14ac:dyDescent="0.3">
      <c r="A71" s="43" t="s">
        <v>117</v>
      </c>
      <c r="B71" s="104" t="s">
        <v>118</v>
      </c>
      <c r="C71" s="105"/>
      <c r="D71" s="106"/>
      <c r="E71" s="38">
        <f>SUM(E72:E72)</f>
        <v>1491.7</v>
      </c>
      <c r="F71" s="38">
        <f>SUM(F72:F72)</f>
        <v>2181</v>
      </c>
      <c r="G71" s="38">
        <f>SUM(G72:G72)</f>
        <v>738.2</v>
      </c>
      <c r="H71" s="64"/>
      <c r="I71" s="65"/>
      <c r="J71" s="65"/>
      <c r="K71" s="65"/>
      <c r="L71" s="66"/>
    </row>
    <row r="72" spans="1:12" ht="24" customHeight="1" x14ac:dyDescent="0.25">
      <c r="A72" s="87" t="s">
        <v>119</v>
      </c>
      <c r="B72" s="89" t="s">
        <v>120</v>
      </c>
      <c r="C72" s="91"/>
      <c r="D72" s="91"/>
      <c r="E72" s="84">
        <f>E73+E74+E75+E78</f>
        <v>1491.7</v>
      </c>
      <c r="F72" s="84">
        <f>F73+F74+F75+F78</f>
        <v>2181</v>
      </c>
      <c r="G72" s="84">
        <f>G73+G74+G75+G78</f>
        <v>738.2</v>
      </c>
      <c r="H72" s="14" t="s">
        <v>121</v>
      </c>
      <c r="I72" s="16" t="s">
        <v>19</v>
      </c>
      <c r="J72" s="16">
        <v>13</v>
      </c>
      <c r="K72" s="16">
        <v>13</v>
      </c>
      <c r="L72" s="47">
        <v>15</v>
      </c>
    </row>
    <row r="73" spans="1:12" ht="30" x14ac:dyDescent="0.25">
      <c r="A73" s="98"/>
      <c r="B73" s="99"/>
      <c r="C73" s="100"/>
      <c r="D73" s="100"/>
      <c r="E73" s="101"/>
      <c r="F73" s="101"/>
      <c r="G73" s="101"/>
      <c r="H73" s="63" t="s">
        <v>122</v>
      </c>
      <c r="I73" s="35" t="s">
        <v>123</v>
      </c>
      <c r="J73" s="35">
        <v>6.5</v>
      </c>
      <c r="K73" s="35">
        <v>6.5</v>
      </c>
      <c r="L73" s="48">
        <v>6.5</v>
      </c>
    </row>
    <row r="74" spans="1:12" ht="30.75" thickBot="1" x14ac:dyDescent="0.3">
      <c r="A74" s="88"/>
      <c r="B74" s="90"/>
      <c r="C74" s="92"/>
      <c r="D74" s="92"/>
      <c r="E74" s="85"/>
      <c r="F74" s="85"/>
      <c r="G74" s="85"/>
      <c r="H74" s="63" t="s">
        <v>124</v>
      </c>
      <c r="I74" s="35" t="s">
        <v>19</v>
      </c>
      <c r="J74" s="35">
        <v>12</v>
      </c>
      <c r="K74" s="35">
        <v>12</v>
      </c>
      <c r="L74" s="48">
        <v>15</v>
      </c>
    </row>
    <row r="75" spans="1:12" ht="21.75" customHeight="1" x14ac:dyDescent="0.25">
      <c r="A75" s="76" t="s">
        <v>125</v>
      </c>
      <c r="B75" s="79" t="s">
        <v>126</v>
      </c>
      <c r="C75" s="18"/>
      <c r="D75" s="18" t="s">
        <v>23</v>
      </c>
      <c r="E75" s="29">
        <f>SUM(E76:E77)</f>
        <v>1056.5</v>
      </c>
      <c r="F75" s="29">
        <f>SUM(F76:F77)</f>
        <v>1455.8</v>
      </c>
      <c r="G75" s="29">
        <f>SUM(G76:G77)</f>
        <v>303</v>
      </c>
      <c r="H75" s="17" t="s">
        <v>127</v>
      </c>
      <c r="I75" s="19" t="s">
        <v>19</v>
      </c>
      <c r="J75" s="19">
        <v>4</v>
      </c>
      <c r="K75" s="19">
        <v>6</v>
      </c>
      <c r="L75" s="36">
        <v>3</v>
      </c>
    </row>
    <row r="76" spans="1:12" x14ac:dyDescent="0.25">
      <c r="A76" s="77"/>
      <c r="B76" s="80"/>
      <c r="C76" s="21" t="s">
        <v>22</v>
      </c>
      <c r="D76" s="21"/>
      <c r="E76" s="30">
        <v>225</v>
      </c>
      <c r="F76" s="30">
        <v>449.5</v>
      </c>
      <c r="G76" s="30">
        <v>65.900000000000006</v>
      </c>
      <c r="H76" s="20" t="s">
        <v>128</v>
      </c>
      <c r="I76" s="22" t="s">
        <v>19</v>
      </c>
      <c r="J76" s="22">
        <v>1</v>
      </c>
      <c r="K76" s="22"/>
      <c r="L76" s="37"/>
    </row>
    <row r="77" spans="1:12" ht="15.75" thickBot="1" x14ac:dyDescent="0.3">
      <c r="A77" s="78"/>
      <c r="B77" s="81"/>
      <c r="C77" s="21" t="s">
        <v>57</v>
      </c>
      <c r="D77" s="21"/>
      <c r="E77" s="30">
        <v>831.5</v>
      </c>
      <c r="F77" s="30">
        <v>1006.3</v>
      </c>
      <c r="G77" s="30">
        <v>237.1</v>
      </c>
      <c r="H77" s="20" t="s">
        <v>129</v>
      </c>
      <c r="I77" s="22" t="s">
        <v>19</v>
      </c>
      <c r="J77" s="22"/>
      <c r="K77" s="22">
        <v>2</v>
      </c>
      <c r="L77" s="37"/>
    </row>
    <row r="78" spans="1:12" ht="20.25" customHeight="1" x14ac:dyDescent="0.25">
      <c r="A78" s="76" t="s">
        <v>130</v>
      </c>
      <c r="B78" s="79" t="s">
        <v>131</v>
      </c>
      <c r="C78" s="18"/>
      <c r="D78" s="18" t="s">
        <v>23</v>
      </c>
      <c r="E78" s="29">
        <f>SUM(E79:E80)</f>
        <v>435.2</v>
      </c>
      <c r="F78" s="29">
        <f>SUM(F79:F80)</f>
        <v>725.19999999999993</v>
      </c>
      <c r="G78" s="29">
        <f>SUM(G79:G80)</f>
        <v>435.2</v>
      </c>
      <c r="H78" s="79" t="s">
        <v>132</v>
      </c>
      <c r="I78" s="93" t="s">
        <v>133</v>
      </c>
      <c r="J78" s="93">
        <v>6</v>
      </c>
      <c r="K78" s="93">
        <v>9</v>
      </c>
      <c r="L78" s="95">
        <v>6</v>
      </c>
    </row>
    <row r="79" spans="1:12" x14ac:dyDescent="0.25">
      <c r="A79" s="77"/>
      <c r="B79" s="80"/>
      <c r="C79" s="21" t="s">
        <v>57</v>
      </c>
      <c r="D79" s="21"/>
      <c r="E79" s="30">
        <v>369.9</v>
      </c>
      <c r="F79" s="30">
        <v>629.9</v>
      </c>
      <c r="G79" s="30">
        <v>369.9</v>
      </c>
      <c r="H79" s="80"/>
      <c r="I79" s="94"/>
      <c r="J79" s="94"/>
      <c r="K79" s="94"/>
      <c r="L79" s="96"/>
    </row>
    <row r="80" spans="1:12" ht="15.75" thickBot="1" x14ac:dyDescent="0.3">
      <c r="A80" s="78"/>
      <c r="B80" s="81"/>
      <c r="C80" s="21" t="s">
        <v>22</v>
      </c>
      <c r="D80" s="21"/>
      <c r="E80" s="30">
        <v>65.3</v>
      </c>
      <c r="F80" s="30">
        <v>95.3</v>
      </c>
      <c r="G80" s="30">
        <v>65.3</v>
      </c>
      <c r="H80" s="81"/>
      <c r="I80" s="73"/>
      <c r="J80" s="73"/>
      <c r="K80" s="73"/>
      <c r="L80" s="97"/>
    </row>
    <row r="81" spans="1:12" ht="28.5" customHeight="1" thickBot="1" x14ac:dyDescent="0.3">
      <c r="A81" s="43" t="s">
        <v>134</v>
      </c>
      <c r="B81" s="104" t="s">
        <v>135</v>
      </c>
      <c r="C81" s="105"/>
      <c r="D81" s="106"/>
      <c r="E81" s="38">
        <f>SUM(E82:E82)</f>
        <v>7938</v>
      </c>
      <c r="F81" s="38">
        <f>SUM(F82:F82)</f>
        <v>4578.8</v>
      </c>
      <c r="G81" s="38">
        <f>SUM(G82:G82)</f>
        <v>4000</v>
      </c>
      <c r="H81" s="64"/>
      <c r="I81" s="65"/>
      <c r="J81" s="65"/>
      <c r="K81" s="65"/>
      <c r="L81" s="66"/>
    </row>
    <row r="82" spans="1:12" ht="30" x14ac:dyDescent="0.25">
      <c r="A82" s="87" t="s">
        <v>136</v>
      </c>
      <c r="B82" s="89" t="s">
        <v>137</v>
      </c>
      <c r="C82" s="91"/>
      <c r="D82" s="91"/>
      <c r="E82" s="84">
        <f>E83+E84+E85+E90+E93+E94+E95+E98+E101</f>
        <v>7938</v>
      </c>
      <c r="F82" s="84">
        <f>F83+F84+F85+F90+F93+F94+F95+F98+F101</f>
        <v>4578.8</v>
      </c>
      <c r="G82" s="84">
        <f>G83+G84+G85+G90+G93+G94+G95+G98+G101</f>
        <v>4000</v>
      </c>
      <c r="H82" s="14" t="s">
        <v>138</v>
      </c>
      <c r="I82" s="16" t="s">
        <v>19</v>
      </c>
      <c r="J82" s="16">
        <v>20</v>
      </c>
      <c r="K82" s="16">
        <v>21</v>
      </c>
      <c r="L82" s="47">
        <v>22</v>
      </c>
    </row>
    <row r="83" spans="1:12" ht="30" x14ac:dyDescent="0.25">
      <c r="A83" s="98"/>
      <c r="B83" s="99"/>
      <c r="C83" s="100"/>
      <c r="D83" s="100"/>
      <c r="E83" s="101"/>
      <c r="F83" s="101"/>
      <c r="G83" s="101"/>
      <c r="H83" s="63" t="s">
        <v>139</v>
      </c>
      <c r="I83" s="35" t="s">
        <v>19</v>
      </c>
      <c r="J83" s="35">
        <v>13</v>
      </c>
      <c r="K83" s="35">
        <v>15</v>
      </c>
      <c r="L83" s="48">
        <v>16</v>
      </c>
    </row>
    <row r="84" spans="1:12" ht="45.75" thickBot="1" x14ac:dyDescent="0.3">
      <c r="A84" s="88"/>
      <c r="B84" s="90"/>
      <c r="C84" s="92"/>
      <c r="D84" s="92"/>
      <c r="E84" s="85"/>
      <c r="F84" s="85"/>
      <c r="G84" s="85"/>
      <c r="H84" s="63" t="s">
        <v>140</v>
      </c>
      <c r="I84" s="35" t="s">
        <v>26</v>
      </c>
      <c r="J84" s="35">
        <v>75</v>
      </c>
      <c r="K84" s="35">
        <v>75</v>
      </c>
      <c r="L84" s="48">
        <v>75</v>
      </c>
    </row>
    <row r="85" spans="1:12" ht="22.5" customHeight="1" x14ac:dyDescent="0.25">
      <c r="A85" s="76" t="s">
        <v>141</v>
      </c>
      <c r="B85" s="79" t="s">
        <v>142</v>
      </c>
      <c r="C85" s="18"/>
      <c r="D85" s="18" t="s">
        <v>23</v>
      </c>
      <c r="E85" s="29">
        <f>SUM(E86:E89)</f>
        <v>7198</v>
      </c>
      <c r="F85" s="29">
        <f>SUM(F86:F89)</f>
        <v>1478.8</v>
      </c>
      <c r="G85" s="29"/>
      <c r="H85" s="17" t="s">
        <v>143</v>
      </c>
      <c r="I85" s="19" t="s">
        <v>26</v>
      </c>
      <c r="J85" s="19">
        <v>80</v>
      </c>
      <c r="K85" s="19">
        <v>100</v>
      </c>
      <c r="L85" s="36"/>
    </row>
    <row r="86" spans="1:12" x14ac:dyDescent="0.25">
      <c r="A86" s="77"/>
      <c r="B86" s="80"/>
      <c r="C86" s="21" t="s">
        <v>51</v>
      </c>
      <c r="D86" s="21"/>
      <c r="E86" s="30">
        <v>1000</v>
      </c>
      <c r="F86" s="30"/>
      <c r="G86" s="30"/>
      <c r="H86" s="103" t="s">
        <v>144</v>
      </c>
      <c r="I86" s="72" t="s">
        <v>26</v>
      </c>
      <c r="J86" s="72">
        <v>80</v>
      </c>
      <c r="K86" s="72">
        <v>100</v>
      </c>
      <c r="L86" s="102"/>
    </row>
    <row r="87" spans="1:12" x14ac:dyDescent="0.25">
      <c r="A87" s="77"/>
      <c r="B87" s="80"/>
      <c r="C87" s="21" t="s">
        <v>22</v>
      </c>
      <c r="D87" s="21"/>
      <c r="E87" s="30">
        <v>1430.5</v>
      </c>
      <c r="F87" s="30">
        <v>73.400000000000006</v>
      </c>
      <c r="G87" s="30"/>
      <c r="H87" s="80"/>
      <c r="I87" s="94"/>
      <c r="J87" s="94"/>
      <c r="K87" s="94"/>
      <c r="L87" s="96"/>
    </row>
    <row r="88" spans="1:12" x14ac:dyDescent="0.25">
      <c r="A88" s="77"/>
      <c r="B88" s="80"/>
      <c r="C88" s="21" t="s">
        <v>145</v>
      </c>
      <c r="D88" s="21"/>
      <c r="E88" s="30">
        <v>1050</v>
      </c>
      <c r="F88" s="30">
        <v>416</v>
      </c>
      <c r="G88" s="30"/>
      <c r="H88" s="80"/>
      <c r="I88" s="94"/>
      <c r="J88" s="94"/>
      <c r="K88" s="94"/>
      <c r="L88" s="96"/>
    </row>
    <row r="89" spans="1:12" ht="15.75" thickBot="1" x14ac:dyDescent="0.3">
      <c r="A89" s="78"/>
      <c r="B89" s="81"/>
      <c r="C89" s="21" t="s">
        <v>57</v>
      </c>
      <c r="D89" s="21"/>
      <c r="E89" s="30">
        <v>3717.5</v>
      </c>
      <c r="F89" s="30">
        <v>989.4</v>
      </c>
      <c r="G89" s="30"/>
      <c r="H89" s="81"/>
      <c r="I89" s="73"/>
      <c r="J89" s="73"/>
      <c r="K89" s="73"/>
      <c r="L89" s="97"/>
    </row>
    <row r="90" spans="1:12" x14ac:dyDescent="0.25">
      <c r="A90" s="76" t="s">
        <v>146</v>
      </c>
      <c r="B90" s="79" t="s">
        <v>147</v>
      </c>
      <c r="C90" s="18"/>
      <c r="D90" s="18" t="s">
        <v>23</v>
      </c>
      <c r="E90" s="29"/>
      <c r="F90" s="29">
        <f>SUM(F91:F92)</f>
        <v>500</v>
      </c>
      <c r="G90" s="29">
        <f>SUM(G91:G92)</f>
        <v>2500</v>
      </c>
      <c r="H90" s="79" t="s">
        <v>148</v>
      </c>
      <c r="I90" s="93" t="s">
        <v>26</v>
      </c>
      <c r="J90" s="93"/>
      <c r="K90" s="93">
        <v>20</v>
      </c>
      <c r="L90" s="95">
        <v>100</v>
      </c>
    </row>
    <row r="91" spans="1:12" x14ac:dyDescent="0.25">
      <c r="A91" s="77"/>
      <c r="B91" s="80"/>
      <c r="C91" s="21" t="s">
        <v>22</v>
      </c>
      <c r="D91" s="21"/>
      <c r="E91" s="30"/>
      <c r="F91" s="30">
        <v>500</v>
      </c>
      <c r="G91" s="30">
        <v>1000</v>
      </c>
      <c r="H91" s="80"/>
      <c r="I91" s="94"/>
      <c r="J91" s="94"/>
      <c r="K91" s="94"/>
      <c r="L91" s="96"/>
    </row>
    <row r="92" spans="1:12" ht="15.75" thickBot="1" x14ac:dyDescent="0.3">
      <c r="A92" s="78"/>
      <c r="B92" s="81"/>
      <c r="C92" s="21" t="s">
        <v>145</v>
      </c>
      <c r="D92" s="21"/>
      <c r="E92" s="30"/>
      <c r="F92" s="30"/>
      <c r="G92" s="30">
        <v>1500</v>
      </c>
      <c r="H92" s="81"/>
      <c r="I92" s="73"/>
      <c r="J92" s="73"/>
      <c r="K92" s="73"/>
      <c r="L92" s="97"/>
    </row>
    <row r="93" spans="1:12" ht="30.75" thickBot="1" x14ac:dyDescent="0.3">
      <c r="A93" s="45" t="s">
        <v>149</v>
      </c>
      <c r="B93" s="17" t="s">
        <v>150</v>
      </c>
      <c r="C93" s="18" t="s">
        <v>22</v>
      </c>
      <c r="D93" s="18" t="s">
        <v>23</v>
      </c>
      <c r="E93" s="39">
        <v>70</v>
      </c>
      <c r="F93" s="39"/>
      <c r="G93" s="39"/>
      <c r="H93" s="17" t="s">
        <v>24</v>
      </c>
      <c r="I93" s="19" t="s">
        <v>19</v>
      </c>
      <c r="J93" s="19">
        <v>1</v>
      </c>
      <c r="K93" s="19"/>
      <c r="L93" s="36"/>
    </row>
    <row r="94" spans="1:12" ht="41.25" customHeight="1" thickBot="1" x14ac:dyDescent="0.3">
      <c r="A94" s="45" t="s">
        <v>151</v>
      </c>
      <c r="B94" s="17" t="s">
        <v>152</v>
      </c>
      <c r="C94" s="18" t="s">
        <v>22</v>
      </c>
      <c r="D94" s="18" t="s">
        <v>23</v>
      </c>
      <c r="E94" s="39">
        <v>70</v>
      </c>
      <c r="F94" s="39"/>
      <c r="G94" s="39"/>
      <c r="H94" s="17" t="s">
        <v>153</v>
      </c>
      <c r="I94" s="19" t="s">
        <v>19</v>
      </c>
      <c r="J94" s="19">
        <v>1</v>
      </c>
      <c r="K94" s="19"/>
      <c r="L94" s="36"/>
    </row>
    <row r="95" spans="1:12" x14ac:dyDescent="0.25">
      <c r="A95" s="76" t="s">
        <v>154</v>
      </c>
      <c r="B95" s="79" t="s">
        <v>155</v>
      </c>
      <c r="C95" s="18"/>
      <c r="D95" s="18" t="s">
        <v>23</v>
      </c>
      <c r="E95" s="29">
        <f>SUM(E96:E97)</f>
        <v>50</v>
      </c>
      <c r="F95" s="29">
        <f>SUM(F96:F97)</f>
        <v>1500</v>
      </c>
      <c r="G95" s="29">
        <f>SUM(G96:G97)</f>
        <v>1500</v>
      </c>
      <c r="H95" s="17" t="s">
        <v>156</v>
      </c>
      <c r="I95" s="19" t="s">
        <v>19</v>
      </c>
      <c r="J95" s="19">
        <v>1</v>
      </c>
      <c r="K95" s="19"/>
      <c r="L95" s="36"/>
    </row>
    <row r="96" spans="1:12" x14ac:dyDescent="0.25">
      <c r="A96" s="77"/>
      <c r="B96" s="80"/>
      <c r="C96" s="21" t="s">
        <v>22</v>
      </c>
      <c r="D96" s="21"/>
      <c r="E96" s="30">
        <v>50</v>
      </c>
      <c r="F96" s="30">
        <v>1000</v>
      </c>
      <c r="G96" s="30">
        <v>1500</v>
      </c>
      <c r="H96" s="103" t="s">
        <v>143</v>
      </c>
      <c r="I96" s="72" t="s">
        <v>26</v>
      </c>
      <c r="J96" s="72"/>
      <c r="K96" s="72">
        <v>50</v>
      </c>
      <c r="L96" s="102">
        <v>100</v>
      </c>
    </row>
    <row r="97" spans="1:12" ht="15.75" thickBot="1" x14ac:dyDescent="0.3">
      <c r="A97" s="78"/>
      <c r="B97" s="81"/>
      <c r="C97" s="21" t="s">
        <v>145</v>
      </c>
      <c r="D97" s="21"/>
      <c r="E97" s="30"/>
      <c r="F97" s="30">
        <v>500</v>
      </c>
      <c r="G97" s="30"/>
      <c r="H97" s="81"/>
      <c r="I97" s="73"/>
      <c r="J97" s="73"/>
      <c r="K97" s="73"/>
      <c r="L97" s="97"/>
    </row>
    <row r="98" spans="1:12" ht="30" x14ac:dyDescent="0.25">
      <c r="A98" s="76" t="s">
        <v>157</v>
      </c>
      <c r="B98" s="79" t="s">
        <v>158</v>
      </c>
      <c r="C98" s="18"/>
      <c r="D98" s="18" t="s">
        <v>23</v>
      </c>
      <c r="E98" s="29">
        <f>SUM(E99:E100)</f>
        <v>500</v>
      </c>
      <c r="F98" s="29">
        <f>SUM(F99:F100)</f>
        <v>300</v>
      </c>
      <c r="G98" s="29"/>
      <c r="H98" s="17" t="s">
        <v>159</v>
      </c>
      <c r="I98" s="19" t="s">
        <v>26</v>
      </c>
      <c r="J98" s="19">
        <v>100</v>
      </c>
      <c r="K98" s="19"/>
      <c r="L98" s="36"/>
    </row>
    <row r="99" spans="1:12" ht="30" x14ac:dyDescent="0.25">
      <c r="A99" s="77"/>
      <c r="B99" s="80"/>
      <c r="C99" s="21" t="s">
        <v>22</v>
      </c>
      <c r="D99" s="21"/>
      <c r="E99" s="30">
        <v>221</v>
      </c>
      <c r="F99" s="30">
        <v>300</v>
      </c>
      <c r="G99" s="30"/>
      <c r="H99" s="20" t="s">
        <v>160</v>
      </c>
      <c r="I99" s="22" t="s">
        <v>26</v>
      </c>
      <c r="J99" s="22">
        <v>100</v>
      </c>
      <c r="K99" s="22"/>
      <c r="L99" s="37"/>
    </row>
    <row r="100" spans="1:12" ht="30.75" thickBot="1" x14ac:dyDescent="0.3">
      <c r="A100" s="78"/>
      <c r="B100" s="81"/>
      <c r="C100" s="21" t="s">
        <v>145</v>
      </c>
      <c r="D100" s="21"/>
      <c r="E100" s="30">
        <v>279</v>
      </c>
      <c r="F100" s="30"/>
      <c r="G100" s="30"/>
      <c r="H100" s="20" t="s">
        <v>161</v>
      </c>
      <c r="I100" s="22" t="s">
        <v>19</v>
      </c>
      <c r="J100" s="22"/>
      <c r="K100" s="22">
        <v>1</v>
      </c>
      <c r="L100" s="37"/>
    </row>
    <row r="101" spans="1:12" ht="30" x14ac:dyDescent="0.25">
      <c r="A101" s="76" t="s">
        <v>162</v>
      </c>
      <c r="B101" s="79" t="s">
        <v>163</v>
      </c>
      <c r="C101" s="18"/>
      <c r="D101" s="18" t="s">
        <v>23</v>
      </c>
      <c r="E101" s="29">
        <f>SUM(E102:E103)</f>
        <v>50</v>
      </c>
      <c r="F101" s="29">
        <f>SUM(F102:F103)</f>
        <v>800</v>
      </c>
      <c r="G101" s="29"/>
      <c r="H101" s="17" t="s">
        <v>164</v>
      </c>
      <c r="I101" s="19" t="s">
        <v>19</v>
      </c>
      <c r="J101" s="19">
        <v>1</v>
      </c>
      <c r="K101" s="19"/>
      <c r="L101" s="36"/>
    </row>
    <row r="102" spans="1:12" ht="25.5" customHeight="1" x14ac:dyDescent="0.25">
      <c r="A102" s="77"/>
      <c r="B102" s="80"/>
      <c r="C102" s="21" t="s">
        <v>145</v>
      </c>
      <c r="D102" s="21"/>
      <c r="E102" s="30"/>
      <c r="F102" s="30">
        <v>500</v>
      </c>
      <c r="G102" s="30"/>
      <c r="H102" s="103" t="s">
        <v>165</v>
      </c>
      <c r="I102" s="72" t="s">
        <v>26</v>
      </c>
      <c r="J102" s="72"/>
      <c r="K102" s="72">
        <v>100</v>
      </c>
      <c r="L102" s="102"/>
    </row>
    <row r="103" spans="1:12" ht="30" customHeight="1" thickBot="1" x14ac:dyDescent="0.3">
      <c r="A103" s="78"/>
      <c r="B103" s="81"/>
      <c r="C103" s="21" t="s">
        <v>22</v>
      </c>
      <c r="D103" s="21"/>
      <c r="E103" s="30">
        <v>50</v>
      </c>
      <c r="F103" s="30">
        <v>300</v>
      </c>
      <c r="G103" s="30"/>
      <c r="H103" s="81"/>
      <c r="I103" s="73"/>
      <c r="J103" s="73"/>
      <c r="K103" s="73"/>
      <c r="L103" s="97"/>
    </row>
    <row r="104" spans="1:12" ht="31.5" customHeight="1" thickBot="1" x14ac:dyDescent="0.3">
      <c r="A104" s="43" t="s">
        <v>166</v>
      </c>
      <c r="B104" s="64" t="s">
        <v>167</v>
      </c>
      <c r="C104" s="65"/>
      <c r="D104" s="86"/>
      <c r="E104" s="38">
        <f>E105+E159</f>
        <v>31747</v>
      </c>
      <c r="F104" s="38">
        <f>F105+F159</f>
        <v>25060.6</v>
      </c>
      <c r="G104" s="38">
        <f>G105+G159</f>
        <v>12229.8</v>
      </c>
      <c r="H104" s="64"/>
      <c r="I104" s="65"/>
      <c r="J104" s="65"/>
      <c r="K104" s="65"/>
      <c r="L104" s="66"/>
    </row>
    <row r="105" spans="1:12" ht="30" x14ac:dyDescent="0.25">
      <c r="A105" s="87" t="s">
        <v>168</v>
      </c>
      <c r="B105" s="89" t="s">
        <v>169</v>
      </c>
      <c r="C105" s="91"/>
      <c r="D105" s="91"/>
      <c r="E105" s="84">
        <f>E106+E107+E108+E109+E110+E111+E116+E120+E123+E126+E127+E129+E133+E137+E140+E144+E147+E151+E155+E158</f>
        <v>31747</v>
      </c>
      <c r="F105" s="84">
        <f>F106+F107+F108+F109+F110+F111+F116+F120+F123+F126+F127+F129+F133+F137+F140+F144+F147+F151+F155+F158</f>
        <v>24710.6</v>
      </c>
      <c r="G105" s="84">
        <f>G106+G107+G108+G109+G110+G111+G116+G120+G123+G126+G127+G129+G133+G137+G140+G144+G147+G151+G155+G158</f>
        <v>12229.8</v>
      </c>
      <c r="H105" s="14" t="s">
        <v>170</v>
      </c>
      <c r="I105" s="16" t="s">
        <v>19</v>
      </c>
      <c r="J105" s="16">
        <v>20</v>
      </c>
      <c r="K105" s="16">
        <v>21</v>
      </c>
      <c r="L105" s="47">
        <v>22</v>
      </c>
    </row>
    <row r="106" spans="1:12" x14ac:dyDescent="0.25">
      <c r="A106" s="98"/>
      <c r="B106" s="99"/>
      <c r="C106" s="100"/>
      <c r="D106" s="100"/>
      <c r="E106" s="101"/>
      <c r="F106" s="101"/>
      <c r="G106" s="101"/>
      <c r="H106" s="63" t="s">
        <v>171</v>
      </c>
      <c r="I106" s="35" t="s">
        <v>19</v>
      </c>
      <c r="J106" s="35">
        <v>31</v>
      </c>
      <c r="K106" s="35">
        <v>31</v>
      </c>
      <c r="L106" s="48">
        <v>32</v>
      </c>
    </row>
    <row r="107" spans="1:12" ht="30" x14ac:dyDescent="0.25">
      <c r="A107" s="98"/>
      <c r="B107" s="99"/>
      <c r="C107" s="100"/>
      <c r="D107" s="100"/>
      <c r="E107" s="101"/>
      <c r="F107" s="101"/>
      <c r="G107" s="101"/>
      <c r="H107" s="63" t="s">
        <v>172</v>
      </c>
      <c r="I107" s="35" t="s">
        <v>19</v>
      </c>
      <c r="J107" s="35">
        <v>16</v>
      </c>
      <c r="K107" s="35">
        <v>17</v>
      </c>
      <c r="L107" s="48">
        <v>18</v>
      </c>
    </row>
    <row r="108" spans="1:12" x14ac:dyDescent="0.25">
      <c r="A108" s="98"/>
      <c r="B108" s="99"/>
      <c r="C108" s="100"/>
      <c r="D108" s="100"/>
      <c r="E108" s="101"/>
      <c r="F108" s="101"/>
      <c r="G108" s="101"/>
      <c r="H108" s="63" t="s">
        <v>173</v>
      </c>
      <c r="I108" s="35" t="s">
        <v>19</v>
      </c>
      <c r="J108" s="35">
        <v>30</v>
      </c>
      <c r="K108" s="35">
        <v>30</v>
      </c>
      <c r="L108" s="48">
        <v>30</v>
      </c>
    </row>
    <row r="109" spans="1:12" ht="30" x14ac:dyDescent="0.25">
      <c r="A109" s="98"/>
      <c r="B109" s="99"/>
      <c r="C109" s="100"/>
      <c r="D109" s="100"/>
      <c r="E109" s="101"/>
      <c r="F109" s="101"/>
      <c r="G109" s="101"/>
      <c r="H109" s="63" t="s">
        <v>174</v>
      </c>
      <c r="I109" s="35" t="s">
        <v>19</v>
      </c>
      <c r="J109" s="35">
        <v>2</v>
      </c>
      <c r="K109" s="35">
        <v>3</v>
      </c>
      <c r="L109" s="48">
        <v>3</v>
      </c>
    </row>
    <row r="110" spans="1:12" ht="15.75" thickBot="1" x14ac:dyDescent="0.3">
      <c r="A110" s="88"/>
      <c r="B110" s="90"/>
      <c r="C110" s="92"/>
      <c r="D110" s="92"/>
      <c r="E110" s="85"/>
      <c r="F110" s="85"/>
      <c r="G110" s="85"/>
      <c r="H110" s="63" t="s">
        <v>175</v>
      </c>
      <c r="I110" s="35" t="s">
        <v>19</v>
      </c>
      <c r="J110" s="35">
        <v>9</v>
      </c>
      <c r="K110" s="35">
        <v>9</v>
      </c>
      <c r="L110" s="48">
        <v>9</v>
      </c>
    </row>
    <row r="111" spans="1:12" ht="60" x14ac:dyDescent="0.25">
      <c r="A111" s="76" t="s">
        <v>176</v>
      </c>
      <c r="B111" s="79" t="s">
        <v>177</v>
      </c>
      <c r="C111" s="67" t="s">
        <v>22</v>
      </c>
      <c r="D111" s="67" t="s">
        <v>23</v>
      </c>
      <c r="E111" s="69">
        <f>SUM(E112:E115)+5200</f>
        <v>5200</v>
      </c>
      <c r="F111" s="69">
        <f>SUM(F112:F115)+4000</f>
        <v>4000</v>
      </c>
      <c r="G111" s="69">
        <f>SUM(G112:G115)+4000</f>
        <v>4000</v>
      </c>
      <c r="H111" s="17" t="s">
        <v>178</v>
      </c>
      <c r="I111" s="19" t="s">
        <v>19</v>
      </c>
      <c r="J111" s="19">
        <v>1</v>
      </c>
      <c r="K111" s="19">
        <v>1</v>
      </c>
      <c r="L111" s="36">
        <v>1</v>
      </c>
    </row>
    <row r="112" spans="1:12" ht="75" x14ac:dyDescent="0.25">
      <c r="A112" s="77"/>
      <c r="B112" s="80"/>
      <c r="C112" s="82"/>
      <c r="D112" s="82"/>
      <c r="E112" s="83"/>
      <c r="F112" s="83"/>
      <c r="G112" s="83"/>
      <c r="H112" s="20" t="s">
        <v>179</v>
      </c>
      <c r="I112" s="22" t="s">
        <v>19</v>
      </c>
      <c r="J112" s="22">
        <v>2</v>
      </c>
      <c r="K112" s="22">
        <v>2</v>
      </c>
      <c r="L112" s="37">
        <v>2</v>
      </c>
    </row>
    <row r="113" spans="1:12" ht="75" x14ac:dyDescent="0.25">
      <c r="A113" s="77"/>
      <c r="B113" s="80"/>
      <c r="C113" s="82"/>
      <c r="D113" s="82"/>
      <c r="E113" s="83"/>
      <c r="F113" s="83"/>
      <c r="G113" s="83"/>
      <c r="H113" s="20" t="s">
        <v>180</v>
      </c>
      <c r="I113" s="22" t="s">
        <v>19</v>
      </c>
      <c r="J113" s="22">
        <v>5</v>
      </c>
      <c r="K113" s="22">
        <v>2</v>
      </c>
      <c r="L113" s="37">
        <v>1</v>
      </c>
    </row>
    <row r="114" spans="1:12" ht="75" x14ac:dyDescent="0.25">
      <c r="A114" s="77"/>
      <c r="B114" s="80"/>
      <c r="C114" s="82"/>
      <c r="D114" s="82"/>
      <c r="E114" s="83"/>
      <c r="F114" s="83"/>
      <c r="G114" s="83"/>
      <c r="H114" s="20" t="s">
        <v>181</v>
      </c>
      <c r="I114" s="22" t="s">
        <v>19</v>
      </c>
      <c r="J114" s="22">
        <v>3</v>
      </c>
      <c r="K114" s="22">
        <v>2</v>
      </c>
      <c r="L114" s="37">
        <v>1</v>
      </c>
    </row>
    <row r="115" spans="1:12" ht="60.75" thickBot="1" x14ac:dyDescent="0.3">
      <c r="A115" s="78"/>
      <c r="B115" s="81"/>
      <c r="C115" s="68"/>
      <c r="D115" s="68"/>
      <c r="E115" s="70"/>
      <c r="F115" s="70"/>
      <c r="G115" s="70"/>
      <c r="H115" s="20" t="s">
        <v>182</v>
      </c>
      <c r="I115" s="22" t="s">
        <v>19</v>
      </c>
      <c r="J115" s="22">
        <v>1</v>
      </c>
      <c r="K115" s="22">
        <v>1</v>
      </c>
      <c r="L115" s="37">
        <v>1</v>
      </c>
    </row>
    <row r="116" spans="1:12" ht="90" x14ac:dyDescent="0.25">
      <c r="A116" s="76" t="s">
        <v>183</v>
      </c>
      <c r="B116" s="79" t="s">
        <v>184</v>
      </c>
      <c r="C116" s="67" t="s">
        <v>22</v>
      </c>
      <c r="D116" s="67" t="s">
        <v>23</v>
      </c>
      <c r="E116" s="69">
        <f>SUM(E117:E119)+891</f>
        <v>891</v>
      </c>
      <c r="F116" s="69">
        <f>SUM(F117:F119)+1471</f>
        <v>1471</v>
      </c>
      <c r="G116" s="69">
        <f>SUM(G117:G119)+1471</f>
        <v>1471</v>
      </c>
      <c r="H116" s="17" t="s">
        <v>185</v>
      </c>
      <c r="I116" s="19" t="s">
        <v>19</v>
      </c>
      <c r="J116" s="19">
        <v>6</v>
      </c>
      <c r="K116" s="19">
        <v>6</v>
      </c>
      <c r="L116" s="36">
        <v>6</v>
      </c>
    </row>
    <row r="117" spans="1:12" ht="45" x14ac:dyDescent="0.25">
      <c r="A117" s="77"/>
      <c r="B117" s="80"/>
      <c r="C117" s="82"/>
      <c r="D117" s="82"/>
      <c r="E117" s="83"/>
      <c r="F117" s="83"/>
      <c r="G117" s="83"/>
      <c r="H117" s="20" t="s">
        <v>186</v>
      </c>
      <c r="I117" s="22" t="s">
        <v>19</v>
      </c>
      <c r="J117" s="22"/>
      <c r="K117" s="22">
        <v>3</v>
      </c>
      <c r="L117" s="37">
        <v>3</v>
      </c>
    </row>
    <row r="118" spans="1:12" ht="30" x14ac:dyDescent="0.25">
      <c r="A118" s="77"/>
      <c r="B118" s="80"/>
      <c r="C118" s="82"/>
      <c r="D118" s="82"/>
      <c r="E118" s="83"/>
      <c r="F118" s="83"/>
      <c r="G118" s="83"/>
      <c r="H118" s="20" t="s">
        <v>187</v>
      </c>
      <c r="I118" s="22" t="s">
        <v>19</v>
      </c>
      <c r="J118" s="22"/>
      <c r="K118" s="22">
        <v>1</v>
      </c>
      <c r="L118" s="37">
        <v>1</v>
      </c>
    </row>
    <row r="119" spans="1:12" ht="51.75" customHeight="1" thickBot="1" x14ac:dyDescent="0.3">
      <c r="A119" s="78"/>
      <c r="B119" s="81"/>
      <c r="C119" s="68"/>
      <c r="D119" s="68"/>
      <c r="E119" s="70"/>
      <c r="F119" s="70"/>
      <c r="G119" s="70"/>
      <c r="H119" s="20" t="s">
        <v>188</v>
      </c>
      <c r="I119" s="22" t="s">
        <v>19</v>
      </c>
      <c r="J119" s="22"/>
      <c r="K119" s="22">
        <v>2</v>
      </c>
      <c r="L119" s="37">
        <v>1</v>
      </c>
    </row>
    <row r="120" spans="1:12" ht="30" x14ac:dyDescent="0.25">
      <c r="A120" s="76" t="s">
        <v>189</v>
      </c>
      <c r="B120" s="79" t="s">
        <v>190</v>
      </c>
      <c r="C120" s="67" t="s">
        <v>22</v>
      </c>
      <c r="D120" s="67" t="s">
        <v>23</v>
      </c>
      <c r="E120" s="69">
        <f>SUM(E121:E122)+1600</f>
        <v>1600</v>
      </c>
      <c r="F120" s="69">
        <f>SUM(F121:F122)+1600</f>
        <v>1600</v>
      </c>
      <c r="G120" s="69">
        <f>SUM(G121:G122)+1600</f>
        <v>1600</v>
      </c>
      <c r="H120" s="17" t="s">
        <v>191</v>
      </c>
      <c r="I120" s="19" t="s">
        <v>26</v>
      </c>
      <c r="J120" s="19">
        <v>10</v>
      </c>
      <c r="K120" s="19">
        <v>100</v>
      </c>
      <c r="L120" s="36"/>
    </row>
    <row r="121" spans="1:12" ht="45" x14ac:dyDescent="0.25">
      <c r="A121" s="77"/>
      <c r="B121" s="80"/>
      <c r="C121" s="82"/>
      <c r="D121" s="82"/>
      <c r="E121" s="83"/>
      <c r="F121" s="83"/>
      <c r="G121" s="83"/>
      <c r="H121" s="20" t="s">
        <v>192</v>
      </c>
      <c r="I121" s="22" t="s">
        <v>19</v>
      </c>
      <c r="J121" s="22">
        <v>2</v>
      </c>
      <c r="K121" s="22"/>
      <c r="L121" s="37"/>
    </row>
    <row r="122" spans="1:12" ht="24.75" customHeight="1" thickBot="1" x14ac:dyDescent="0.3">
      <c r="A122" s="78"/>
      <c r="B122" s="81"/>
      <c r="C122" s="68"/>
      <c r="D122" s="68"/>
      <c r="E122" s="70"/>
      <c r="F122" s="70"/>
      <c r="G122" s="70"/>
      <c r="H122" s="20" t="s">
        <v>193</v>
      </c>
      <c r="I122" s="22" t="s">
        <v>26</v>
      </c>
      <c r="J122" s="22"/>
      <c r="K122" s="22">
        <v>50</v>
      </c>
      <c r="L122" s="37">
        <v>100</v>
      </c>
    </row>
    <row r="123" spans="1:12" ht="75" x14ac:dyDescent="0.25">
      <c r="A123" s="76" t="s">
        <v>194</v>
      </c>
      <c r="B123" s="79" t="s">
        <v>195</v>
      </c>
      <c r="C123" s="67" t="s">
        <v>22</v>
      </c>
      <c r="D123" s="67" t="s">
        <v>23</v>
      </c>
      <c r="E123" s="69">
        <f>SUM(E124:E125)+900</f>
        <v>900</v>
      </c>
      <c r="F123" s="69">
        <f>SUM(F124:F125)+900</f>
        <v>900</v>
      </c>
      <c r="G123" s="69">
        <f>SUM(G124:G125)+900</f>
        <v>900</v>
      </c>
      <c r="H123" s="17" t="s">
        <v>196</v>
      </c>
      <c r="I123" s="19" t="s">
        <v>19</v>
      </c>
      <c r="J123" s="19">
        <v>6</v>
      </c>
      <c r="K123" s="19">
        <v>4</v>
      </c>
      <c r="L123" s="36">
        <v>4</v>
      </c>
    </row>
    <row r="124" spans="1:12" ht="30" x14ac:dyDescent="0.25">
      <c r="A124" s="77"/>
      <c r="B124" s="80"/>
      <c r="C124" s="82"/>
      <c r="D124" s="82"/>
      <c r="E124" s="83"/>
      <c r="F124" s="83"/>
      <c r="G124" s="83"/>
      <c r="H124" s="20" t="s">
        <v>197</v>
      </c>
      <c r="I124" s="22" t="s">
        <v>19</v>
      </c>
      <c r="J124" s="22" t="s">
        <v>64</v>
      </c>
      <c r="K124" s="22"/>
      <c r="L124" s="37"/>
    </row>
    <row r="125" spans="1:12" ht="79.5" customHeight="1" thickBot="1" x14ac:dyDescent="0.3">
      <c r="A125" s="78"/>
      <c r="B125" s="81"/>
      <c r="C125" s="68"/>
      <c r="D125" s="68"/>
      <c r="E125" s="70"/>
      <c r="F125" s="70"/>
      <c r="G125" s="70"/>
      <c r="H125" s="20" t="s">
        <v>198</v>
      </c>
      <c r="I125" s="22" t="s">
        <v>19</v>
      </c>
      <c r="J125" s="22">
        <v>9</v>
      </c>
      <c r="K125" s="22">
        <v>14</v>
      </c>
      <c r="L125" s="37">
        <v>14</v>
      </c>
    </row>
    <row r="126" spans="1:12" ht="35.25" customHeight="1" thickBot="1" x14ac:dyDescent="0.3">
      <c r="A126" s="45" t="s">
        <v>199</v>
      </c>
      <c r="B126" s="17" t="s">
        <v>200</v>
      </c>
      <c r="C126" s="18" t="s">
        <v>22</v>
      </c>
      <c r="D126" s="18" t="s">
        <v>23</v>
      </c>
      <c r="E126" s="39">
        <v>100</v>
      </c>
      <c r="F126" s="39">
        <v>100</v>
      </c>
      <c r="G126" s="39">
        <v>100</v>
      </c>
      <c r="H126" s="17" t="s">
        <v>201</v>
      </c>
      <c r="I126" s="19" t="s">
        <v>26</v>
      </c>
      <c r="J126" s="19">
        <v>100</v>
      </c>
      <c r="K126" s="19">
        <v>100</v>
      </c>
      <c r="L126" s="36">
        <v>100</v>
      </c>
    </row>
    <row r="127" spans="1:12" ht="30" x14ac:dyDescent="0.25">
      <c r="A127" s="76" t="s">
        <v>202</v>
      </c>
      <c r="B127" s="79" t="s">
        <v>203</v>
      </c>
      <c r="C127" s="67" t="s">
        <v>22</v>
      </c>
      <c r="D127" s="67" t="s">
        <v>23</v>
      </c>
      <c r="E127" s="69">
        <f>SUM(E128:E128)+2150</f>
        <v>2150</v>
      </c>
      <c r="F127" s="69">
        <f>SUM(F128:F128)+2150</f>
        <v>2150</v>
      </c>
      <c r="G127" s="69"/>
      <c r="H127" s="17" t="s">
        <v>204</v>
      </c>
      <c r="I127" s="19" t="s">
        <v>26</v>
      </c>
      <c r="J127" s="19">
        <v>48</v>
      </c>
      <c r="K127" s="19">
        <v>100</v>
      </c>
      <c r="L127" s="36"/>
    </row>
    <row r="128" spans="1:12" ht="34.5" customHeight="1" thickBot="1" x14ac:dyDescent="0.3">
      <c r="A128" s="78"/>
      <c r="B128" s="81"/>
      <c r="C128" s="68"/>
      <c r="D128" s="68"/>
      <c r="E128" s="70"/>
      <c r="F128" s="70"/>
      <c r="G128" s="70"/>
      <c r="H128" s="20" t="s">
        <v>205</v>
      </c>
      <c r="I128" s="22" t="s">
        <v>26</v>
      </c>
      <c r="J128" s="22">
        <v>100</v>
      </c>
      <c r="K128" s="22"/>
      <c r="L128" s="37"/>
    </row>
    <row r="129" spans="1:12" ht="24" customHeight="1" x14ac:dyDescent="0.25">
      <c r="A129" s="76" t="s">
        <v>206</v>
      </c>
      <c r="B129" s="79" t="s">
        <v>207</v>
      </c>
      <c r="C129" s="18"/>
      <c r="D129" s="18" t="s">
        <v>23</v>
      </c>
      <c r="E129" s="29">
        <f>SUM(E130:E132)</f>
        <v>4463.8999999999996</v>
      </c>
      <c r="F129" s="29">
        <f>SUM(F130:F132)</f>
        <v>4230.3</v>
      </c>
      <c r="G129" s="29">
        <f>SUM(G130:G132)</f>
        <v>1847.3</v>
      </c>
      <c r="H129" s="17" t="s">
        <v>88</v>
      </c>
      <c r="I129" s="19" t="s">
        <v>26</v>
      </c>
      <c r="J129" s="19">
        <v>40</v>
      </c>
      <c r="K129" s="19">
        <v>80</v>
      </c>
      <c r="L129" s="36">
        <v>100</v>
      </c>
    </row>
    <row r="130" spans="1:12" x14ac:dyDescent="0.25">
      <c r="A130" s="77"/>
      <c r="B130" s="80"/>
      <c r="C130" s="21" t="s">
        <v>22</v>
      </c>
      <c r="D130" s="21"/>
      <c r="E130" s="30">
        <v>700</v>
      </c>
      <c r="F130" s="30">
        <v>203.9</v>
      </c>
      <c r="G130" s="30">
        <v>350</v>
      </c>
      <c r="H130" s="103" t="s">
        <v>208</v>
      </c>
      <c r="I130" s="72" t="s">
        <v>26</v>
      </c>
      <c r="J130" s="72"/>
      <c r="K130" s="72">
        <v>80</v>
      </c>
      <c r="L130" s="102">
        <v>100</v>
      </c>
    </row>
    <row r="131" spans="1:12" x14ac:dyDescent="0.25">
      <c r="A131" s="77"/>
      <c r="B131" s="80"/>
      <c r="C131" s="21" t="s">
        <v>145</v>
      </c>
      <c r="D131" s="21"/>
      <c r="E131" s="30">
        <v>653.29999999999995</v>
      </c>
      <c r="F131" s="30">
        <v>698.8</v>
      </c>
      <c r="G131" s="30">
        <v>259.8</v>
      </c>
      <c r="H131" s="80"/>
      <c r="I131" s="94"/>
      <c r="J131" s="94"/>
      <c r="K131" s="94"/>
      <c r="L131" s="96"/>
    </row>
    <row r="132" spans="1:12" ht="24.75" customHeight="1" thickBot="1" x14ac:dyDescent="0.3">
      <c r="A132" s="78"/>
      <c r="B132" s="81"/>
      <c r="C132" s="21" t="s">
        <v>57</v>
      </c>
      <c r="D132" s="21"/>
      <c r="E132" s="30">
        <v>3110.6</v>
      </c>
      <c r="F132" s="30">
        <v>3327.6</v>
      </c>
      <c r="G132" s="30">
        <v>1237.5</v>
      </c>
      <c r="H132" s="81"/>
      <c r="I132" s="73"/>
      <c r="J132" s="73"/>
      <c r="K132" s="73"/>
      <c r="L132" s="97"/>
    </row>
    <row r="133" spans="1:12" ht="21" customHeight="1" x14ac:dyDescent="0.25">
      <c r="A133" s="76" t="s">
        <v>209</v>
      </c>
      <c r="B133" s="79" t="s">
        <v>210</v>
      </c>
      <c r="C133" s="18"/>
      <c r="D133" s="18" t="s">
        <v>23</v>
      </c>
      <c r="E133" s="29">
        <f>SUM(E134:E136)</f>
        <v>650</v>
      </c>
      <c r="F133" s="29"/>
      <c r="G133" s="29"/>
      <c r="H133" s="17" t="s">
        <v>88</v>
      </c>
      <c r="I133" s="19" t="s">
        <v>26</v>
      </c>
      <c r="J133" s="19">
        <v>100</v>
      </c>
      <c r="K133" s="19"/>
      <c r="L133" s="36"/>
    </row>
    <row r="134" spans="1:12" ht="30" x14ac:dyDescent="0.25">
      <c r="A134" s="77"/>
      <c r="B134" s="80"/>
      <c r="C134" s="21" t="s">
        <v>57</v>
      </c>
      <c r="D134" s="21"/>
      <c r="E134" s="30">
        <v>500</v>
      </c>
      <c r="F134" s="30"/>
      <c r="G134" s="30"/>
      <c r="H134" s="20" t="s">
        <v>211</v>
      </c>
      <c r="I134" s="22" t="s">
        <v>26</v>
      </c>
      <c r="J134" s="22">
        <v>41</v>
      </c>
      <c r="K134" s="22"/>
      <c r="L134" s="37"/>
    </row>
    <row r="135" spans="1:12" ht="20.25" customHeight="1" x14ac:dyDescent="0.25">
      <c r="A135" s="77"/>
      <c r="B135" s="80"/>
      <c r="C135" s="71" t="s">
        <v>22</v>
      </c>
      <c r="D135" s="71"/>
      <c r="E135" s="74">
        <v>150</v>
      </c>
      <c r="F135" s="74"/>
      <c r="G135" s="74"/>
      <c r="H135" s="20" t="s">
        <v>212</v>
      </c>
      <c r="I135" s="22" t="s">
        <v>213</v>
      </c>
      <c r="J135" s="22">
        <v>10</v>
      </c>
      <c r="K135" s="22"/>
      <c r="L135" s="37"/>
    </row>
    <row r="136" spans="1:12" ht="17.25" customHeight="1" thickBot="1" x14ac:dyDescent="0.3">
      <c r="A136" s="78"/>
      <c r="B136" s="81"/>
      <c r="C136" s="68"/>
      <c r="D136" s="68"/>
      <c r="E136" s="75"/>
      <c r="F136" s="75"/>
      <c r="G136" s="75"/>
      <c r="H136" s="20" t="s">
        <v>214</v>
      </c>
      <c r="I136" s="22" t="s">
        <v>133</v>
      </c>
      <c r="J136" s="22">
        <v>10</v>
      </c>
      <c r="K136" s="22"/>
      <c r="L136" s="37"/>
    </row>
    <row r="137" spans="1:12" ht="30" customHeight="1" x14ac:dyDescent="0.25">
      <c r="A137" s="76" t="s">
        <v>215</v>
      </c>
      <c r="B137" s="79" t="s">
        <v>216</v>
      </c>
      <c r="C137" s="18"/>
      <c r="D137" s="18" t="s">
        <v>23</v>
      </c>
      <c r="E137" s="29">
        <f>SUM(E138:E139)</f>
        <v>2070</v>
      </c>
      <c r="F137" s="29">
        <f>SUM(F138:F139)</f>
        <v>2522</v>
      </c>
      <c r="G137" s="29">
        <f>SUM(G138:G139)</f>
        <v>500</v>
      </c>
      <c r="H137" s="17" t="s">
        <v>88</v>
      </c>
      <c r="I137" s="19" t="s">
        <v>26</v>
      </c>
      <c r="J137" s="19">
        <v>40</v>
      </c>
      <c r="K137" s="19">
        <v>100</v>
      </c>
      <c r="L137" s="36"/>
    </row>
    <row r="138" spans="1:12" ht="27.75" customHeight="1" x14ac:dyDescent="0.25">
      <c r="A138" s="77"/>
      <c r="B138" s="80"/>
      <c r="C138" s="21" t="s">
        <v>57</v>
      </c>
      <c r="D138" s="21"/>
      <c r="E138" s="30">
        <v>1500</v>
      </c>
      <c r="F138" s="30">
        <v>600</v>
      </c>
      <c r="G138" s="30"/>
      <c r="H138" s="20" t="s">
        <v>212</v>
      </c>
      <c r="I138" s="22" t="s">
        <v>213</v>
      </c>
      <c r="J138" s="22"/>
      <c r="K138" s="22">
        <v>1</v>
      </c>
      <c r="L138" s="37"/>
    </row>
    <row r="139" spans="1:12" ht="30.75" thickBot="1" x14ac:dyDescent="0.3">
      <c r="A139" s="78"/>
      <c r="B139" s="81"/>
      <c r="C139" s="21" t="s">
        <v>22</v>
      </c>
      <c r="D139" s="21"/>
      <c r="E139" s="30">
        <v>570</v>
      </c>
      <c r="F139" s="30">
        <v>1922</v>
      </c>
      <c r="G139" s="30">
        <v>500</v>
      </c>
      <c r="H139" s="20" t="s">
        <v>217</v>
      </c>
      <c r="I139" s="22" t="s">
        <v>19</v>
      </c>
      <c r="J139" s="22"/>
      <c r="K139" s="22"/>
      <c r="L139" s="37">
        <v>90</v>
      </c>
    </row>
    <row r="140" spans="1:12" ht="45" x14ac:dyDescent="0.25">
      <c r="A140" s="76" t="s">
        <v>218</v>
      </c>
      <c r="B140" s="79" t="s">
        <v>219</v>
      </c>
      <c r="C140" s="18"/>
      <c r="D140" s="18" t="s">
        <v>23</v>
      </c>
      <c r="E140" s="29">
        <f>SUM(E141:E143)</f>
        <v>2762.3</v>
      </c>
      <c r="F140" s="29"/>
      <c r="G140" s="29"/>
      <c r="H140" s="17" t="s">
        <v>220</v>
      </c>
      <c r="I140" s="19" t="s">
        <v>19</v>
      </c>
      <c r="J140" s="19">
        <v>2</v>
      </c>
      <c r="K140" s="19"/>
      <c r="L140" s="36"/>
    </row>
    <row r="141" spans="1:12" ht="45" customHeight="1" x14ac:dyDescent="0.25">
      <c r="A141" s="77"/>
      <c r="B141" s="80"/>
      <c r="C141" s="21" t="s">
        <v>22</v>
      </c>
      <c r="D141" s="21"/>
      <c r="E141" s="30">
        <v>250</v>
      </c>
      <c r="F141" s="30"/>
      <c r="G141" s="30"/>
      <c r="H141" s="103" t="s">
        <v>221</v>
      </c>
      <c r="I141" s="72" t="s">
        <v>213</v>
      </c>
      <c r="J141" s="72">
        <v>2</v>
      </c>
      <c r="K141" s="72"/>
      <c r="L141" s="102"/>
    </row>
    <row r="142" spans="1:12" x14ac:dyDescent="0.25">
      <c r="A142" s="77"/>
      <c r="B142" s="80"/>
      <c r="C142" s="21" t="s">
        <v>145</v>
      </c>
      <c r="D142" s="21"/>
      <c r="E142" s="30">
        <v>800</v>
      </c>
      <c r="F142" s="30"/>
      <c r="G142" s="30"/>
      <c r="H142" s="80"/>
      <c r="I142" s="94"/>
      <c r="J142" s="94"/>
      <c r="K142" s="94"/>
      <c r="L142" s="96"/>
    </row>
    <row r="143" spans="1:12" ht="15.75" thickBot="1" x14ac:dyDescent="0.3">
      <c r="A143" s="78"/>
      <c r="B143" s="81"/>
      <c r="C143" s="21" t="s">
        <v>57</v>
      </c>
      <c r="D143" s="21"/>
      <c r="E143" s="30">
        <v>1712.3</v>
      </c>
      <c r="F143" s="30"/>
      <c r="G143" s="30"/>
      <c r="H143" s="81"/>
      <c r="I143" s="73"/>
      <c r="J143" s="73"/>
      <c r="K143" s="73"/>
      <c r="L143" s="97"/>
    </row>
    <row r="144" spans="1:12" ht="45" customHeight="1" x14ac:dyDescent="0.25">
      <c r="A144" s="76" t="s">
        <v>222</v>
      </c>
      <c r="B144" s="79" t="s">
        <v>223</v>
      </c>
      <c r="C144" s="18"/>
      <c r="D144" s="18" t="s">
        <v>23</v>
      </c>
      <c r="E144" s="29">
        <f>SUM(E145:E146)</f>
        <v>1920.8</v>
      </c>
      <c r="F144" s="29">
        <f>SUM(F145:F146)</f>
        <v>1843.8</v>
      </c>
      <c r="G144" s="29"/>
      <c r="H144" s="17" t="s">
        <v>24</v>
      </c>
      <c r="I144" s="19" t="s">
        <v>19</v>
      </c>
      <c r="J144" s="19">
        <v>1</v>
      </c>
      <c r="K144" s="19"/>
      <c r="L144" s="36"/>
    </row>
    <row r="145" spans="1:12" ht="27" customHeight="1" x14ac:dyDescent="0.25">
      <c r="A145" s="77"/>
      <c r="B145" s="80"/>
      <c r="C145" s="21" t="s">
        <v>57</v>
      </c>
      <c r="D145" s="21"/>
      <c r="E145" s="30">
        <v>1400</v>
      </c>
      <c r="F145" s="30">
        <v>1522.5</v>
      </c>
      <c r="G145" s="30"/>
      <c r="H145" s="20" t="s">
        <v>88</v>
      </c>
      <c r="I145" s="22" t="s">
        <v>26</v>
      </c>
      <c r="J145" s="22">
        <v>45</v>
      </c>
      <c r="K145" s="22">
        <v>100</v>
      </c>
      <c r="L145" s="37"/>
    </row>
    <row r="146" spans="1:12" ht="30" customHeight="1" thickBot="1" x14ac:dyDescent="0.3">
      <c r="A146" s="78"/>
      <c r="B146" s="81"/>
      <c r="C146" s="21" t="s">
        <v>22</v>
      </c>
      <c r="D146" s="21"/>
      <c r="E146" s="30">
        <v>520.79999999999995</v>
      </c>
      <c r="F146" s="30">
        <v>321.3</v>
      </c>
      <c r="G146" s="30"/>
      <c r="H146" s="20" t="s">
        <v>212</v>
      </c>
      <c r="I146" s="22" t="s">
        <v>213</v>
      </c>
      <c r="J146" s="22"/>
      <c r="K146" s="22">
        <v>1</v>
      </c>
      <c r="L146" s="37"/>
    </row>
    <row r="147" spans="1:12" ht="45" customHeight="1" x14ac:dyDescent="0.25">
      <c r="A147" s="76" t="s">
        <v>224</v>
      </c>
      <c r="B147" s="79" t="s">
        <v>225</v>
      </c>
      <c r="C147" s="18"/>
      <c r="D147" s="18" t="s">
        <v>23</v>
      </c>
      <c r="E147" s="29">
        <f>SUM(E148:E150)</f>
        <v>2068.3000000000002</v>
      </c>
      <c r="F147" s="29">
        <f>SUM(F148:F150)</f>
        <v>2415.5</v>
      </c>
      <c r="G147" s="29">
        <f>SUM(G148:G150)</f>
        <v>1210</v>
      </c>
      <c r="H147" s="17" t="s">
        <v>24</v>
      </c>
      <c r="I147" s="19" t="s">
        <v>19</v>
      </c>
      <c r="J147" s="19">
        <v>1</v>
      </c>
      <c r="K147" s="19"/>
      <c r="L147" s="36"/>
    </row>
    <row r="148" spans="1:12" x14ac:dyDescent="0.25">
      <c r="A148" s="77"/>
      <c r="B148" s="80"/>
      <c r="C148" s="21" t="s">
        <v>145</v>
      </c>
      <c r="D148" s="21"/>
      <c r="E148" s="30">
        <v>280</v>
      </c>
      <c r="F148" s="30">
        <v>323</v>
      </c>
      <c r="G148" s="30">
        <v>210</v>
      </c>
      <c r="H148" s="20" t="s">
        <v>88</v>
      </c>
      <c r="I148" s="22" t="s">
        <v>26</v>
      </c>
      <c r="J148" s="22">
        <v>45</v>
      </c>
      <c r="K148" s="22">
        <v>90</v>
      </c>
      <c r="L148" s="37">
        <v>100</v>
      </c>
    </row>
    <row r="149" spans="1:12" x14ac:dyDescent="0.25">
      <c r="A149" s="77"/>
      <c r="B149" s="80"/>
      <c r="C149" s="21" t="s">
        <v>57</v>
      </c>
      <c r="D149" s="21"/>
      <c r="E149" s="30">
        <v>1332.5</v>
      </c>
      <c r="F149" s="30">
        <v>1542.5</v>
      </c>
      <c r="G149" s="30">
        <v>1000</v>
      </c>
      <c r="H149" s="103" t="s">
        <v>212</v>
      </c>
      <c r="I149" s="72" t="s">
        <v>213</v>
      </c>
      <c r="J149" s="72"/>
      <c r="K149" s="72"/>
      <c r="L149" s="102">
        <v>1</v>
      </c>
    </row>
    <row r="150" spans="1:12" ht="15.75" thickBot="1" x14ac:dyDescent="0.3">
      <c r="A150" s="78"/>
      <c r="B150" s="81"/>
      <c r="C150" s="21" t="s">
        <v>22</v>
      </c>
      <c r="D150" s="21"/>
      <c r="E150" s="30">
        <v>455.8</v>
      </c>
      <c r="F150" s="30">
        <v>550</v>
      </c>
      <c r="G150" s="30"/>
      <c r="H150" s="81"/>
      <c r="I150" s="73"/>
      <c r="J150" s="73"/>
      <c r="K150" s="73"/>
      <c r="L150" s="97"/>
    </row>
    <row r="151" spans="1:12" ht="45" customHeight="1" x14ac:dyDescent="0.25">
      <c r="A151" s="76" t="s">
        <v>226</v>
      </c>
      <c r="B151" s="79" t="s">
        <v>227</v>
      </c>
      <c r="C151" s="18"/>
      <c r="D151" s="18" t="s">
        <v>23</v>
      </c>
      <c r="E151" s="29">
        <f>SUM(E152:E154)</f>
        <v>1552</v>
      </c>
      <c r="F151" s="29">
        <f>SUM(F152:F154)</f>
        <v>3478</v>
      </c>
      <c r="G151" s="29">
        <f>SUM(G152:G154)</f>
        <v>601.5</v>
      </c>
      <c r="H151" s="17" t="s">
        <v>88</v>
      </c>
      <c r="I151" s="19" t="s">
        <v>26</v>
      </c>
      <c r="J151" s="19">
        <v>40</v>
      </c>
      <c r="K151" s="19">
        <v>90</v>
      </c>
      <c r="L151" s="36">
        <v>100</v>
      </c>
    </row>
    <row r="152" spans="1:12" x14ac:dyDescent="0.25">
      <c r="A152" s="77"/>
      <c r="B152" s="80"/>
      <c r="C152" s="21" t="s">
        <v>51</v>
      </c>
      <c r="D152" s="21"/>
      <c r="E152" s="30"/>
      <c r="F152" s="30">
        <v>2000</v>
      </c>
      <c r="G152" s="30"/>
      <c r="H152" s="103" t="s">
        <v>212</v>
      </c>
      <c r="I152" s="72" t="s">
        <v>213</v>
      </c>
      <c r="J152" s="72"/>
      <c r="K152" s="72">
        <v>1</v>
      </c>
      <c r="L152" s="102"/>
    </row>
    <row r="153" spans="1:12" x14ac:dyDescent="0.25">
      <c r="A153" s="77"/>
      <c r="B153" s="80"/>
      <c r="C153" s="21" t="s">
        <v>57</v>
      </c>
      <c r="D153" s="21"/>
      <c r="E153" s="30">
        <v>1100</v>
      </c>
      <c r="F153" s="30">
        <v>1424.7</v>
      </c>
      <c r="G153" s="30">
        <v>84.2</v>
      </c>
      <c r="H153" s="80"/>
      <c r="I153" s="94"/>
      <c r="J153" s="94"/>
      <c r="K153" s="94"/>
      <c r="L153" s="96"/>
    </row>
    <row r="154" spans="1:12" ht="15.75" thickBot="1" x14ac:dyDescent="0.3">
      <c r="A154" s="78"/>
      <c r="B154" s="81"/>
      <c r="C154" s="21" t="s">
        <v>22</v>
      </c>
      <c r="D154" s="21"/>
      <c r="E154" s="30">
        <v>452</v>
      </c>
      <c r="F154" s="30">
        <v>53.3</v>
      </c>
      <c r="G154" s="30">
        <v>517.29999999999995</v>
      </c>
      <c r="H154" s="81"/>
      <c r="I154" s="73"/>
      <c r="J154" s="73"/>
      <c r="K154" s="73"/>
      <c r="L154" s="97"/>
    </row>
    <row r="155" spans="1:12" ht="60" customHeight="1" x14ac:dyDescent="0.25">
      <c r="A155" s="76" t="s">
        <v>228</v>
      </c>
      <c r="B155" s="79" t="s">
        <v>229</v>
      </c>
      <c r="C155" s="18"/>
      <c r="D155" s="18" t="s">
        <v>23</v>
      </c>
      <c r="E155" s="29">
        <f>SUM(E156:E157)</f>
        <v>5158.7</v>
      </c>
      <c r="F155" s="29"/>
      <c r="G155" s="29"/>
      <c r="H155" s="79" t="s">
        <v>88</v>
      </c>
      <c r="I155" s="93" t="s">
        <v>26</v>
      </c>
      <c r="J155" s="93">
        <v>100</v>
      </c>
      <c r="K155" s="93"/>
      <c r="L155" s="95"/>
    </row>
    <row r="156" spans="1:12" x14ac:dyDescent="0.25">
      <c r="A156" s="77"/>
      <c r="B156" s="80"/>
      <c r="C156" s="21" t="s">
        <v>57</v>
      </c>
      <c r="D156" s="21"/>
      <c r="E156" s="30">
        <v>3500</v>
      </c>
      <c r="F156" s="30"/>
      <c r="G156" s="30"/>
      <c r="H156" s="80"/>
      <c r="I156" s="94"/>
      <c r="J156" s="94"/>
      <c r="K156" s="94"/>
      <c r="L156" s="96"/>
    </row>
    <row r="157" spans="1:12" ht="15.75" thickBot="1" x14ac:dyDescent="0.3">
      <c r="A157" s="78"/>
      <c r="B157" s="81"/>
      <c r="C157" s="21" t="s">
        <v>22</v>
      </c>
      <c r="D157" s="21"/>
      <c r="E157" s="30">
        <v>1658.7</v>
      </c>
      <c r="F157" s="30"/>
      <c r="G157" s="30"/>
      <c r="H157" s="81"/>
      <c r="I157" s="73"/>
      <c r="J157" s="73"/>
      <c r="K157" s="73"/>
      <c r="L157" s="97"/>
    </row>
    <row r="158" spans="1:12" ht="30.75" thickBot="1" x14ac:dyDescent="0.3">
      <c r="A158" s="45" t="s">
        <v>230</v>
      </c>
      <c r="B158" s="17" t="s">
        <v>231</v>
      </c>
      <c r="C158" s="18" t="s">
        <v>22</v>
      </c>
      <c r="D158" s="18" t="s">
        <v>23</v>
      </c>
      <c r="E158" s="39">
        <v>260</v>
      </c>
      <c r="F158" s="39"/>
      <c r="G158" s="39"/>
      <c r="H158" s="17" t="s">
        <v>232</v>
      </c>
      <c r="I158" s="19" t="s">
        <v>26</v>
      </c>
      <c r="J158" s="19">
        <v>100</v>
      </c>
      <c r="K158" s="19"/>
      <c r="L158" s="36"/>
    </row>
    <row r="159" spans="1:12" ht="45" x14ac:dyDescent="0.25">
      <c r="A159" s="87" t="s">
        <v>233</v>
      </c>
      <c r="B159" s="89" t="s">
        <v>234</v>
      </c>
      <c r="C159" s="91"/>
      <c r="D159" s="91"/>
      <c r="E159" s="84"/>
      <c r="F159" s="84">
        <f>SUM(F160:F162)</f>
        <v>350</v>
      </c>
      <c r="G159" s="84"/>
      <c r="H159" s="14" t="s">
        <v>235</v>
      </c>
      <c r="I159" s="16" t="s">
        <v>111</v>
      </c>
      <c r="J159" s="16">
        <v>750.3</v>
      </c>
      <c r="K159" s="16">
        <v>724.4</v>
      </c>
      <c r="L159" s="47">
        <v>600</v>
      </c>
    </row>
    <row r="160" spans="1:12" ht="30" x14ac:dyDescent="0.25">
      <c r="A160" s="98"/>
      <c r="B160" s="99"/>
      <c r="C160" s="100"/>
      <c r="D160" s="100"/>
      <c r="E160" s="101"/>
      <c r="F160" s="101"/>
      <c r="G160" s="101"/>
      <c r="H160" s="63" t="s">
        <v>236</v>
      </c>
      <c r="I160" s="35" t="s">
        <v>26</v>
      </c>
      <c r="J160" s="35">
        <v>8.6</v>
      </c>
      <c r="K160" s="35">
        <v>8.8000000000000007</v>
      </c>
      <c r="L160" s="48">
        <v>8.8000000000000007</v>
      </c>
    </row>
    <row r="161" spans="1:12" ht="30.75" thickBot="1" x14ac:dyDescent="0.3">
      <c r="A161" s="88"/>
      <c r="B161" s="90"/>
      <c r="C161" s="92"/>
      <c r="D161" s="92"/>
      <c r="E161" s="85"/>
      <c r="F161" s="85"/>
      <c r="G161" s="85"/>
      <c r="H161" s="63" t="s">
        <v>237</v>
      </c>
      <c r="I161" s="35" t="s">
        <v>111</v>
      </c>
      <c r="J161" s="54">
        <v>1647</v>
      </c>
      <c r="K161" s="54">
        <v>1812</v>
      </c>
      <c r="L161" s="55">
        <v>1700</v>
      </c>
    </row>
    <row r="162" spans="1:12" ht="41.25" customHeight="1" thickBot="1" x14ac:dyDescent="0.3">
      <c r="A162" s="45" t="s">
        <v>238</v>
      </c>
      <c r="B162" s="17" t="s">
        <v>239</v>
      </c>
      <c r="C162" s="18" t="s">
        <v>22</v>
      </c>
      <c r="D162" s="18" t="s">
        <v>23</v>
      </c>
      <c r="E162" s="39"/>
      <c r="F162" s="39">
        <v>350</v>
      </c>
      <c r="G162" s="39"/>
      <c r="H162" s="17" t="s">
        <v>240</v>
      </c>
      <c r="I162" s="19" t="s">
        <v>26</v>
      </c>
      <c r="J162" s="19"/>
      <c r="K162" s="19">
        <v>50</v>
      </c>
      <c r="L162" s="36"/>
    </row>
    <row r="163" spans="1:12" ht="23.25" customHeight="1" thickBot="1" x14ac:dyDescent="0.3">
      <c r="A163" s="43" t="s">
        <v>241</v>
      </c>
      <c r="B163" s="64" t="s">
        <v>242</v>
      </c>
      <c r="C163" s="65"/>
      <c r="D163" s="86"/>
      <c r="E163" s="38">
        <f>SUM(E164:E164)</f>
        <v>4867.6000000000004</v>
      </c>
      <c r="F163" s="38">
        <f>SUM(F164:F164)</f>
        <v>5741.6</v>
      </c>
      <c r="G163" s="38">
        <f>SUM(G164:G164)</f>
        <v>1036</v>
      </c>
      <c r="H163" s="12"/>
      <c r="I163" s="13"/>
      <c r="J163" s="13"/>
      <c r="K163" s="13"/>
      <c r="L163" s="46"/>
    </row>
    <row r="164" spans="1:12" ht="45" customHeight="1" x14ac:dyDescent="0.25">
      <c r="A164" s="87" t="s">
        <v>243</v>
      </c>
      <c r="B164" s="89" t="s">
        <v>244</v>
      </c>
      <c r="C164" s="91"/>
      <c r="D164" s="91"/>
      <c r="E164" s="84">
        <f>E165+E166+E171+E173+E178+E181</f>
        <v>4867.6000000000004</v>
      </c>
      <c r="F164" s="84">
        <f>F165+F166+F171+F173+F178+F181</f>
        <v>5741.6</v>
      </c>
      <c r="G164" s="84">
        <f>G165+G166+G171+G173+G178+G181</f>
        <v>1036</v>
      </c>
      <c r="H164" s="14" t="s">
        <v>245</v>
      </c>
      <c r="I164" s="16" t="s">
        <v>19</v>
      </c>
      <c r="J164" s="16">
        <v>4</v>
      </c>
      <c r="K164" s="16">
        <v>6</v>
      </c>
      <c r="L164" s="47">
        <v>7</v>
      </c>
    </row>
    <row r="165" spans="1:12" ht="29.25" customHeight="1" thickBot="1" x14ac:dyDescent="0.3">
      <c r="A165" s="88"/>
      <c r="B165" s="90"/>
      <c r="C165" s="92"/>
      <c r="D165" s="92"/>
      <c r="E165" s="85"/>
      <c r="F165" s="85"/>
      <c r="G165" s="85"/>
      <c r="H165" s="63" t="s">
        <v>246</v>
      </c>
      <c r="I165" s="35" t="s">
        <v>19</v>
      </c>
      <c r="J165" s="35">
        <v>9</v>
      </c>
      <c r="K165" s="35">
        <v>9</v>
      </c>
      <c r="L165" s="48">
        <v>9</v>
      </c>
    </row>
    <row r="166" spans="1:12" ht="42" customHeight="1" x14ac:dyDescent="0.25">
      <c r="A166" s="76" t="s">
        <v>247</v>
      </c>
      <c r="B166" s="79" t="s">
        <v>248</v>
      </c>
      <c r="C166" s="67" t="s">
        <v>22</v>
      </c>
      <c r="D166" s="67" t="s">
        <v>23</v>
      </c>
      <c r="E166" s="69">
        <f>SUM(E167:E170)+669</f>
        <v>669</v>
      </c>
      <c r="F166" s="69">
        <f>SUM(F167:F170)+420</f>
        <v>420</v>
      </c>
      <c r="G166" s="69">
        <f>SUM(G167:G170)+430</f>
        <v>430</v>
      </c>
      <c r="H166" s="17" t="s">
        <v>249</v>
      </c>
      <c r="I166" s="19" t="s">
        <v>26</v>
      </c>
      <c r="J166" s="19">
        <v>100</v>
      </c>
      <c r="K166" s="19"/>
      <c r="L166" s="36"/>
    </row>
    <row r="167" spans="1:12" ht="30" x14ac:dyDescent="0.25">
      <c r="A167" s="77"/>
      <c r="B167" s="80"/>
      <c r="C167" s="82"/>
      <c r="D167" s="82"/>
      <c r="E167" s="83"/>
      <c r="F167" s="83"/>
      <c r="G167" s="83"/>
      <c r="H167" s="20" t="s">
        <v>250</v>
      </c>
      <c r="I167" s="22" t="s">
        <v>26</v>
      </c>
      <c r="J167" s="22">
        <v>100</v>
      </c>
      <c r="K167" s="22"/>
      <c r="L167" s="37"/>
    </row>
    <row r="168" spans="1:12" x14ac:dyDescent="0.25">
      <c r="A168" s="77"/>
      <c r="B168" s="80"/>
      <c r="C168" s="82"/>
      <c r="D168" s="82"/>
      <c r="E168" s="83"/>
      <c r="F168" s="83"/>
      <c r="G168" s="83"/>
      <c r="H168" s="20" t="s">
        <v>251</v>
      </c>
      <c r="I168" s="22" t="s">
        <v>26</v>
      </c>
      <c r="J168" s="22"/>
      <c r="K168" s="22">
        <v>100</v>
      </c>
      <c r="L168" s="37"/>
    </row>
    <row r="169" spans="1:12" x14ac:dyDescent="0.25">
      <c r="A169" s="77"/>
      <c r="B169" s="80"/>
      <c r="C169" s="82"/>
      <c r="D169" s="82"/>
      <c r="E169" s="83"/>
      <c r="F169" s="83"/>
      <c r="G169" s="83"/>
      <c r="H169" s="20" t="s">
        <v>252</v>
      </c>
      <c r="I169" s="22" t="s">
        <v>19</v>
      </c>
      <c r="J169" s="22"/>
      <c r="K169" s="22"/>
      <c r="L169" s="37">
        <v>1</v>
      </c>
    </row>
    <row r="170" spans="1:12" ht="25.5" customHeight="1" thickBot="1" x14ac:dyDescent="0.3">
      <c r="A170" s="78"/>
      <c r="B170" s="81"/>
      <c r="C170" s="68"/>
      <c r="D170" s="68"/>
      <c r="E170" s="70"/>
      <c r="F170" s="70"/>
      <c r="G170" s="70"/>
      <c r="H170" s="20" t="s">
        <v>253</v>
      </c>
      <c r="I170" s="22" t="s">
        <v>26</v>
      </c>
      <c r="J170" s="22"/>
      <c r="K170" s="22"/>
      <c r="L170" s="37">
        <v>100</v>
      </c>
    </row>
    <row r="171" spans="1:12" ht="30" x14ac:dyDescent="0.25">
      <c r="A171" s="76" t="s">
        <v>254</v>
      </c>
      <c r="B171" s="79" t="s">
        <v>255</v>
      </c>
      <c r="C171" s="67" t="s">
        <v>22</v>
      </c>
      <c r="D171" s="67" t="s">
        <v>23</v>
      </c>
      <c r="E171" s="69">
        <f>SUM(E172:E172)+445</f>
        <v>445</v>
      </c>
      <c r="F171" s="69">
        <f>SUM(F172:F172)+500</f>
        <v>500</v>
      </c>
      <c r="G171" s="69">
        <f>SUM(G172:G172)+555</f>
        <v>555</v>
      </c>
      <c r="H171" s="17" t="s">
        <v>256</v>
      </c>
      <c r="I171" s="19" t="s">
        <v>133</v>
      </c>
      <c r="J171" s="19">
        <v>1</v>
      </c>
      <c r="K171" s="19"/>
      <c r="L171" s="36"/>
    </row>
    <row r="172" spans="1:12" ht="30.75" thickBot="1" x14ac:dyDescent="0.3">
      <c r="A172" s="78"/>
      <c r="B172" s="81"/>
      <c r="C172" s="68"/>
      <c r="D172" s="68"/>
      <c r="E172" s="70"/>
      <c r="F172" s="70"/>
      <c r="G172" s="70"/>
      <c r="H172" s="20" t="s">
        <v>257</v>
      </c>
      <c r="I172" s="22" t="s">
        <v>26</v>
      </c>
      <c r="J172" s="22">
        <v>30</v>
      </c>
      <c r="K172" s="22">
        <v>60</v>
      </c>
      <c r="L172" s="37">
        <v>100</v>
      </c>
    </row>
    <row r="173" spans="1:12" ht="30" customHeight="1" x14ac:dyDescent="0.25">
      <c r="A173" s="76" t="s">
        <v>258</v>
      </c>
      <c r="B173" s="79" t="s">
        <v>259</v>
      </c>
      <c r="C173" s="67" t="s">
        <v>22</v>
      </c>
      <c r="D173" s="67" t="s">
        <v>23</v>
      </c>
      <c r="E173" s="69">
        <f>SUM(E174:E177)+1626</f>
        <v>1626</v>
      </c>
      <c r="F173" s="69">
        <f>SUM(F174:F177)+3500</f>
        <v>3500</v>
      </c>
      <c r="G173" s="69">
        <f>SUM(G174:G177)+51</f>
        <v>51</v>
      </c>
      <c r="H173" s="17" t="s">
        <v>260</v>
      </c>
      <c r="I173" s="19" t="s">
        <v>26</v>
      </c>
      <c r="J173" s="19">
        <v>100</v>
      </c>
      <c r="K173" s="19"/>
      <c r="L173" s="36"/>
    </row>
    <row r="174" spans="1:12" x14ac:dyDescent="0.25">
      <c r="A174" s="77"/>
      <c r="B174" s="80"/>
      <c r="C174" s="82"/>
      <c r="D174" s="82"/>
      <c r="E174" s="83"/>
      <c r="F174" s="83"/>
      <c r="G174" s="83"/>
      <c r="H174" s="20" t="s">
        <v>156</v>
      </c>
      <c r="I174" s="22" t="s">
        <v>133</v>
      </c>
      <c r="J174" s="22">
        <v>1</v>
      </c>
      <c r="K174" s="22"/>
      <c r="L174" s="37"/>
    </row>
    <row r="175" spans="1:12" x14ac:dyDescent="0.25">
      <c r="A175" s="77"/>
      <c r="B175" s="80"/>
      <c r="C175" s="82"/>
      <c r="D175" s="82"/>
      <c r="E175" s="83"/>
      <c r="F175" s="83"/>
      <c r="G175" s="83"/>
      <c r="H175" s="20" t="s">
        <v>261</v>
      </c>
      <c r="I175" s="22" t="s">
        <v>26</v>
      </c>
      <c r="J175" s="22">
        <v>30</v>
      </c>
      <c r="K175" s="22">
        <v>100</v>
      </c>
      <c r="L175" s="37"/>
    </row>
    <row r="176" spans="1:12" ht="30" x14ac:dyDescent="0.25">
      <c r="A176" s="77"/>
      <c r="B176" s="80"/>
      <c r="C176" s="82"/>
      <c r="D176" s="82"/>
      <c r="E176" s="83"/>
      <c r="F176" s="83"/>
      <c r="G176" s="83"/>
      <c r="H176" s="20" t="s">
        <v>262</v>
      </c>
      <c r="I176" s="22" t="s">
        <v>82</v>
      </c>
      <c r="J176" s="22"/>
      <c r="K176" s="22"/>
      <c r="L176" s="56">
        <v>1900</v>
      </c>
    </row>
    <row r="177" spans="1:13" ht="15.75" thickBot="1" x14ac:dyDescent="0.3">
      <c r="A177" s="78"/>
      <c r="B177" s="81"/>
      <c r="C177" s="68"/>
      <c r="D177" s="68"/>
      <c r="E177" s="70"/>
      <c r="F177" s="70"/>
      <c r="G177" s="70"/>
      <c r="H177" s="20" t="s">
        <v>263</v>
      </c>
      <c r="I177" s="22" t="s">
        <v>264</v>
      </c>
      <c r="J177" s="22"/>
      <c r="K177" s="22"/>
      <c r="L177" s="37">
        <v>80</v>
      </c>
    </row>
    <row r="178" spans="1:13" ht="45" customHeight="1" x14ac:dyDescent="0.25">
      <c r="A178" s="76" t="s">
        <v>265</v>
      </c>
      <c r="B178" s="79" t="s">
        <v>266</v>
      </c>
      <c r="C178" s="18"/>
      <c r="D178" s="18" t="s">
        <v>23</v>
      </c>
      <c r="E178" s="29">
        <f>SUM(E179:E180)+0.1</f>
        <v>1977.6</v>
      </c>
      <c r="F178" s="29">
        <f>SUM(F179:F180)+0.1</f>
        <v>1321.6</v>
      </c>
      <c r="G178" s="29"/>
      <c r="H178" s="17" t="s">
        <v>267</v>
      </c>
      <c r="I178" s="19" t="s">
        <v>26</v>
      </c>
      <c r="J178" s="19">
        <v>55</v>
      </c>
      <c r="K178" s="19">
        <v>100</v>
      </c>
      <c r="L178" s="36"/>
    </row>
    <row r="179" spans="1:13" ht="31.5" customHeight="1" x14ac:dyDescent="0.25">
      <c r="A179" s="77"/>
      <c r="B179" s="80"/>
      <c r="C179" s="21" t="s">
        <v>145</v>
      </c>
      <c r="D179" s="21"/>
      <c r="E179" s="30">
        <v>285.7</v>
      </c>
      <c r="F179" s="30">
        <v>187.3</v>
      </c>
      <c r="G179" s="30"/>
      <c r="H179" s="20" t="s">
        <v>88</v>
      </c>
      <c r="I179" s="22" t="s">
        <v>26</v>
      </c>
      <c r="J179" s="22">
        <v>55</v>
      </c>
      <c r="K179" s="22">
        <v>100</v>
      </c>
      <c r="L179" s="37"/>
    </row>
    <row r="180" spans="1:13" ht="33.75" customHeight="1" thickBot="1" x14ac:dyDescent="0.3">
      <c r="A180" s="78"/>
      <c r="B180" s="81"/>
      <c r="C180" s="21" t="s">
        <v>57</v>
      </c>
      <c r="D180" s="21"/>
      <c r="E180" s="30">
        <v>1691.8</v>
      </c>
      <c r="F180" s="30">
        <v>1134.2</v>
      </c>
      <c r="G180" s="30"/>
      <c r="H180" s="20" t="s">
        <v>268</v>
      </c>
      <c r="I180" s="22" t="s">
        <v>19</v>
      </c>
      <c r="J180" s="22">
        <v>2</v>
      </c>
      <c r="K180" s="22">
        <v>2</v>
      </c>
      <c r="L180" s="37"/>
    </row>
    <row r="181" spans="1:13" ht="45" customHeight="1" x14ac:dyDescent="0.25">
      <c r="A181" s="76" t="s">
        <v>269</v>
      </c>
      <c r="B181" s="79" t="s">
        <v>270</v>
      </c>
      <c r="C181" s="67" t="s">
        <v>57</v>
      </c>
      <c r="D181" s="67" t="s">
        <v>23</v>
      </c>
      <c r="E181" s="69">
        <f>SUM(E182:E182)+150</f>
        <v>150</v>
      </c>
      <c r="F181" s="69"/>
      <c r="G181" s="69"/>
      <c r="H181" s="17" t="s">
        <v>271</v>
      </c>
      <c r="I181" s="19" t="s">
        <v>19</v>
      </c>
      <c r="J181" s="19">
        <v>1</v>
      </c>
      <c r="K181" s="19"/>
      <c r="L181" s="36"/>
    </row>
    <row r="182" spans="1:13" ht="30.75" thickBot="1" x14ac:dyDescent="0.3">
      <c r="A182" s="78"/>
      <c r="B182" s="81"/>
      <c r="C182" s="68"/>
      <c r="D182" s="68"/>
      <c r="E182" s="70"/>
      <c r="F182" s="70"/>
      <c r="G182" s="70"/>
      <c r="H182" s="23" t="s">
        <v>272</v>
      </c>
      <c r="I182" s="24" t="s">
        <v>111</v>
      </c>
      <c r="J182" s="24">
        <v>8</v>
      </c>
      <c r="K182" s="24"/>
      <c r="L182" s="53"/>
    </row>
    <row r="183" spans="1:13" s="8" customFormat="1" x14ac:dyDescent="0.25">
      <c r="A183" s="26"/>
      <c r="B183" s="25"/>
      <c r="C183" s="26"/>
      <c r="D183" s="26"/>
      <c r="E183" s="40"/>
      <c r="F183" s="40"/>
      <c r="G183" s="40"/>
      <c r="H183" s="25"/>
      <c r="I183" s="27"/>
      <c r="J183" s="27"/>
      <c r="K183" s="27"/>
      <c r="L183" s="27"/>
      <c r="M183" s="7"/>
    </row>
    <row r="184" spans="1:13" s="8" customFormat="1" x14ac:dyDescent="0.25">
      <c r="A184" s="26"/>
      <c r="B184" s="25"/>
      <c r="C184" s="26"/>
      <c r="D184" s="26"/>
      <c r="E184" s="40"/>
      <c r="F184" s="40"/>
      <c r="G184" s="40"/>
      <c r="H184" s="25"/>
      <c r="I184" s="27"/>
      <c r="J184" s="27"/>
      <c r="K184" s="27"/>
      <c r="L184" s="27"/>
      <c r="M184" s="7"/>
    </row>
    <row r="185" spans="1:13" s="8" customFormat="1" x14ac:dyDescent="0.25">
      <c r="A185" s="26"/>
      <c r="B185" s="25"/>
      <c r="C185" s="26"/>
      <c r="D185" s="26"/>
      <c r="E185" s="40"/>
      <c r="F185" s="40"/>
      <c r="G185" s="40"/>
      <c r="H185" s="25"/>
      <c r="I185" s="27"/>
      <c r="J185" s="27"/>
      <c r="K185" s="27"/>
      <c r="L185" s="27"/>
      <c r="M185" s="7"/>
    </row>
    <row r="186" spans="1:13" s="8" customFormat="1" x14ac:dyDescent="0.25">
      <c r="A186" s="26"/>
      <c r="B186" s="25"/>
      <c r="C186" s="26"/>
      <c r="D186" s="26"/>
      <c r="E186" s="40"/>
      <c r="F186" s="40"/>
      <c r="G186" s="40"/>
      <c r="H186" s="25"/>
      <c r="I186" s="27"/>
      <c r="J186" s="27"/>
      <c r="K186" s="27"/>
      <c r="L186" s="27"/>
      <c r="M186" s="7"/>
    </row>
    <row r="187" spans="1:13" s="8" customFormat="1" x14ac:dyDescent="0.25">
      <c r="A187" s="26"/>
      <c r="B187" s="25"/>
      <c r="C187" s="26"/>
      <c r="D187" s="26"/>
      <c r="E187" s="40"/>
      <c r="F187" s="40"/>
      <c r="G187" s="40"/>
      <c r="H187" s="25"/>
      <c r="I187" s="27"/>
      <c r="J187" s="27"/>
      <c r="K187" s="27"/>
      <c r="L187" s="27"/>
      <c r="M187" s="7"/>
    </row>
    <row r="188" spans="1:13" ht="71.25" x14ac:dyDescent="0.25">
      <c r="A188" s="9" t="s">
        <v>0</v>
      </c>
      <c r="B188" s="9" t="s">
        <v>1</v>
      </c>
      <c r="C188" s="9" t="s">
        <v>4</v>
      </c>
      <c r="D188" s="31" t="s">
        <v>5</v>
      </c>
      <c r="E188" s="9" t="s">
        <v>6</v>
      </c>
    </row>
    <row r="189" spans="1:13" x14ac:dyDescent="0.25">
      <c r="A189" s="59" t="s">
        <v>273</v>
      </c>
      <c r="B189" s="60" t="s">
        <v>274</v>
      </c>
      <c r="C189" s="61">
        <f>SUM(C190:C195)+0.1</f>
        <v>82593.399999999994</v>
      </c>
      <c r="D189" s="61">
        <f>SUM(D190:D195)+0.1</f>
        <v>81987.199999999997</v>
      </c>
      <c r="E189" s="62">
        <f>SUM(E190:E195)</f>
        <v>56923.700000000004</v>
      </c>
    </row>
    <row r="190" spans="1:13" x14ac:dyDescent="0.25">
      <c r="A190" s="21" t="s">
        <v>22</v>
      </c>
      <c r="B190" s="20" t="s">
        <v>275</v>
      </c>
      <c r="C190" s="57">
        <v>29908.2</v>
      </c>
      <c r="D190" s="57">
        <v>38769.699999999997</v>
      </c>
      <c r="E190" s="30">
        <v>39458.9</v>
      </c>
    </row>
    <row r="191" spans="1:13" x14ac:dyDescent="0.25">
      <c r="A191" s="21" t="s">
        <v>51</v>
      </c>
      <c r="B191" s="20" t="s">
        <v>276</v>
      </c>
      <c r="C191" s="57">
        <v>8500</v>
      </c>
      <c r="D191" s="57">
        <v>10000</v>
      </c>
      <c r="E191" s="30">
        <v>5000</v>
      </c>
    </row>
    <row r="192" spans="1:13" x14ac:dyDescent="0.25">
      <c r="A192" s="21" t="s">
        <v>145</v>
      </c>
      <c r="B192" s="20" t="s">
        <v>277</v>
      </c>
      <c r="C192" s="57">
        <v>3348</v>
      </c>
      <c r="D192" s="57">
        <v>2625.1</v>
      </c>
      <c r="E192" s="30">
        <v>1969.8</v>
      </c>
    </row>
    <row r="193" spans="1:5" x14ac:dyDescent="0.25">
      <c r="A193" s="21" t="s">
        <v>52</v>
      </c>
      <c r="B193" s="20" t="s">
        <v>278</v>
      </c>
      <c r="C193" s="57">
        <v>8760</v>
      </c>
      <c r="D193" s="57">
        <v>5520</v>
      </c>
      <c r="E193" s="30">
        <v>5520</v>
      </c>
    </row>
    <row r="194" spans="1:5" x14ac:dyDescent="0.25">
      <c r="A194" s="21" t="s">
        <v>57</v>
      </c>
      <c r="B194" s="20" t="s">
        <v>279</v>
      </c>
      <c r="C194" s="57">
        <v>27524.6</v>
      </c>
      <c r="D194" s="57">
        <v>17686</v>
      </c>
      <c r="E194" s="30">
        <v>4890.7</v>
      </c>
    </row>
    <row r="195" spans="1:5" x14ac:dyDescent="0.25">
      <c r="A195" s="21" t="s">
        <v>53</v>
      </c>
      <c r="B195" s="20" t="s">
        <v>280</v>
      </c>
      <c r="C195" s="57">
        <v>4552.5</v>
      </c>
      <c r="D195" s="57">
        <v>7386.3</v>
      </c>
      <c r="E195" s="30">
        <v>84.3</v>
      </c>
    </row>
    <row r="196" spans="1:5" ht="28.5" x14ac:dyDescent="0.25">
      <c r="A196" s="32"/>
      <c r="B196" s="28" t="s">
        <v>281</v>
      </c>
      <c r="C196" s="58">
        <f>SUM(C189:C189)</f>
        <v>82593.399999999994</v>
      </c>
      <c r="D196" s="58">
        <f>SUM(D189:D189)</f>
        <v>81987.199999999997</v>
      </c>
      <c r="E196" s="42">
        <f>SUM(E189:E189)</f>
        <v>56923.700000000004</v>
      </c>
    </row>
  </sheetData>
  <mergeCells count="312">
    <mergeCell ref="G15:G17"/>
    <mergeCell ref="A13:A14"/>
    <mergeCell ref="B13:B14"/>
    <mergeCell ref="C13:C14"/>
    <mergeCell ref="D13:D14"/>
    <mergeCell ref="E13:E14"/>
    <mergeCell ref="A5:L5"/>
    <mergeCell ref="A8:A10"/>
    <mergeCell ref="B8:B10"/>
    <mergeCell ref="C8:C10"/>
    <mergeCell ref="D8:D10"/>
    <mergeCell ref="E8:E10"/>
    <mergeCell ref="F8:F10"/>
    <mergeCell ref="G8:G10"/>
    <mergeCell ref="H9:H10"/>
    <mergeCell ref="I9:I10"/>
    <mergeCell ref="H8:L8"/>
    <mergeCell ref="J9:L9"/>
    <mergeCell ref="F18:F19"/>
    <mergeCell ref="G18:G19"/>
    <mergeCell ref="B11:D11"/>
    <mergeCell ref="B20:D20"/>
    <mergeCell ref="A21:A28"/>
    <mergeCell ref="B21:B28"/>
    <mergeCell ref="C21:C28"/>
    <mergeCell ref="D21:D28"/>
    <mergeCell ref="E21:E28"/>
    <mergeCell ref="F21:F28"/>
    <mergeCell ref="G21:G28"/>
    <mergeCell ref="A18:A19"/>
    <mergeCell ref="B18:B19"/>
    <mergeCell ref="C18:C19"/>
    <mergeCell ref="D18:D19"/>
    <mergeCell ref="E18:E19"/>
    <mergeCell ref="F13:F14"/>
    <mergeCell ref="G13:G14"/>
    <mergeCell ref="A15:A17"/>
    <mergeCell ref="B15:B17"/>
    <mergeCell ref="C15:C17"/>
    <mergeCell ref="D15:D17"/>
    <mergeCell ref="E15:E17"/>
    <mergeCell ref="F15:F17"/>
    <mergeCell ref="K29:K33"/>
    <mergeCell ref="L29:L33"/>
    <mergeCell ref="A34:A36"/>
    <mergeCell ref="B34:B36"/>
    <mergeCell ref="H34:H36"/>
    <mergeCell ref="I34:I36"/>
    <mergeCell ref="J34:J36"/>
    <mergeCell ref="K34:K36"/>
    <mergeCell ref="L34:L36"/>
    <mergeCell ref="A29:A33"/>
    <mergeCell ref="B29:B33"/>
    <mergeCell ref="H29:H33"/>
    <mergeCell ref="I29:I33"/>
    <mergeCell ref="J29:J33"/>
    <mergeCell ref="F39:F41"/>
    <mergeCell ref="G39:G41"/>
    <mergeCell ref="A42:A45"/>
    <mergeCell ref="B42:B45"/>
    <mergeCell ref="A48:A49"/>
    <mergeCell ref="B48:B49"/>
    <mergeCell ref="C48:C49"/>
    <mergeCell ref="D48:D49"/>
    <mergeCell ref="E48:E49"/>
    <mergeCell ref="F48:F49"/>
    <mergeCell ref="G48:G49"/>
    <mergeCell ref="A37:A41"/>
    <mergeCell ref="B37:B41"/>
    <mergeCell ref="C39:C41"/>
    <mergeCell ref="D39:D41"/>
    <mergeCell ref="E39:E41"/>
    <mergeCell ref="K50:K53"/>
    <mergeCell ref="L50:L53"/>
    <mergeCell ref="H55:H56"/>
    <mergeCell ref="I55:I56"/>
    <mergeCell ref="A54:A56"/>
    <mergeCell ref="B54:B56"/>
    <mergeCell ref="A50:A53"/>
    <mergeCell ref="B50:B53"/>
    <mergeCell ref="H50:H53"/>
    <mergeCell ref="I50:I53"/>
    <mergeCell ref="J50:J53"/>
    <mergeCell ref="F57:F59"/>
    <mergeCell ref="G57:G59"/>
    <mergeCell ref="J55:J56"/>
    <mergeCell ref="K55:K56"/>
    <mergeCell ref="L55:L56"/>
    <mergeCell ref="A57:A59"/>
    <mergeCell ref="B57:B59"/>
    <mergeCell ref="C57:C59"/>
    <mergeCell ref="D57:D59"/>
    <mergeCell ref="E57:E59"/>
    <mergeCell ref="C67:C69"/>
    <mergeCell ref="D67:D69"/>
    <mergeCell ref="E67:E69"/>
    <mergeCell ref="F61:F63"/>
    <mergeCell ref="G61:G63"/>
    <mergeCell ref="A64:A66"/>
    <mergeCell ref="B64:B66"/>
    <mergeCell ref="C64:C66"/>
    <mergeCell ref="D64:D66"/>
    <mergeCell ref="E64:E66"/>
    <mergeCell ref="F64:F66"/>
    <mergeCell ref="G64:G66"/>
    <mergeCell ref="A61:A63"/>
    <mergeCell ref="B61:B63"/>
    <mergeCell ref="C61:C63"/>
    <mergeCell ref="D61:D63"/>
    <mergeCell ref="E61:E63"/>
    <mergeCell ref="L78:L80"/>
    <mergeCell ref="A82:A84"/>
    <mergeCell ref="B82:B84"/>
    <mergeCell ref="C82:C84"/>
    <mergeCell ref="D82:D84"/>
    <mergeCell ref="E82:E84"/>
    <mergeCell ref="F82:F84"/>
    <mergeCell ref="G82:G84"/>
    <mergeCell ref="A75:A77"/>
    <mergeCell ref="B75:B77"/>
    <mergeCell ref="A78:A80"/>
    <mergeCell ref="B78:B80"/>
    <mergeCell ref="H78:H80"/>
    <mergeCell ref="L86:L89"/>
    <mergeCell ref="A90:A92"/>
    <mergeCell ref="B90:B92"/>
    <mergeCell ref="H90:H92"/>
    <mergeCell ref="I90:I92"/>
    <mergeCell ref="J90:J92"/>
    <mergeCell ref="K90:K92"/>
    <mergeCell ref="L90:L92"/>
    <mergeCell ref="A85:A89"/>
    <mergeCell ref="B85:B89"/>
    <mergeCell ref="H86:H89"/>
    <mergeCell ref="I86:I89"/>
    <mergeCell ref="J86:J89"/>
    <mergeCell ref="L96:L97"/>
    <mergeCell ref="A98:A100"/>
    <mergeCell ref="B98:B100"/>
    <mergeCell ref="A101:A103"/>
    <mergeCell ref="B101:B103"/>
    <mergeCell ref="H102:H103"/>
    <mergeCell ref="I102:I103"/>
    <mergeCell ref="J102:J103"/>
    <mergeCell ref="K102:K103"/>
    <mergeCell ref="L102:L103"/>
    <mergeCell ref="A95:A97"/>
    <mergeCell ref="B95:B97"/>
    <mergeCell ref="H96:H97"/>
    <mergeCell ref="I96:I97"/>
    <mergeCell ref="J96:J97"/>
    <mergeCell ref="B104:D104"/>
    <mergeCell ref="B81:D81"/>
    <mergeCell ref="B71:D71"/>
    <mergeCell ref="B60:D60"/>
    <mergeCell ref="A105:A110"/>
    <mergeCell ref="B105:B110"/>
    <mergeCell ref="C105:C110"/>
    <mergeCell ref="D105:D110"/>
    <mergeCell ref="K96:K97"/>
    <mergeCell ref="K86:K89"/>
    <mergeCell ref="I78:I80"/>
    <mergeCell ref="J78:J80"/>
    <mergeCell ref="K78:K80"/>
    <mergeCell ref="F67:F69"/>
    <mergeCell ref="G67:G69"/>
    <mergeCell ref="A72:A74"/>
    <mergeCell ref="B72:B74"/>
    <mergeCell ref="C72:C74"/>
    <mergeCell ref="D72:D74"/>
    <mergeCell ref="E72:E74"/>
    <mergeCell ref="F72:F74"/>
    <mergeCell ref="G72:G74"/>
    <mergeCell ref="A67:A69"/>
    <mergeCell ref="B67:B69"/>
    <mergeCell ref="E105:E110"/>
    <mergeCell ref="F105:F110"/>
    <mergeCell ref="G105:G110"/>
    <mergeCell ref="A111:A115"/>
    <mergeCell ref="B111:B115"/>
    <mergeCell ref="C111:C115"/>
    <mergeCell ref="D111:D115"/>
    <mergeCell ref="E111:E115"/>
    <mergeCell ref="F111:F115"/>
    <mergeCell ref="G111:G115"/>
    <mergeCell ref="F116:F119"/>
    <mergeCell ref="G116:G119"/>
    <mergeCell ref="A120:A122"/>
    <mergeCell ref="B120:B122"/>
    <mergeCell ref="C120:C122"/>
    <mergeCell ref="D120:D122"/>
    <mergeCell ref="E120:E122"/>
    <mergeCell ref="F120:F122"/>
    <mergeCell ref="G120:G122"/>
    <mergeCell ref="A116:A119"/>
    <mergeCell ref="B116:B119"/>
    <mergeCell ref="C116:C119"/>
    <mergeCell ref="D116:D119"/>
    <mergeCell ref="E116:E119"/>
    <mergeCell ref="F123:F125"/>
    <mergeCell ref="G123:G125"/>
    <mergeCell ref="A127:A128"/>
    <mergeCell ref="B127:B128"/>
    <mergeCell ref="C127:C128"/>
    <mergeCell ref="D127:D128"/>
    <mergeCell ref="E127:E128"/>
    <mergeCell ref="F127:F128"/>
    <mergeCell ref="G127:G128"/>
    <mergeCell ref="A123:A125"/>
    <mergeCell ref="B123:B125"/>
    <mergeCell ref="C123:C125"/>
    <mergeCell ref="D123:D125"/>
    <mergeCell ref="E123:E125"/>
    <mergeCell ref="K130:K132"/>
    <mergeCell ref="L130:L132"/>
    <mergeCell ref="A133:A136"/>
    <mergeCell ref="B133:B136"/>
    <mergeCell ref="C135:C136"/>
    <mergeCell ref="D135:D136"/>
    <mergeCell ref="E135:E136"/>
    <mergeCell ref="F135:F136"/>
    <mergeCell ref="G135:G136"/>
    <mergeCell ref="A129:A132"/>
    <mergeCell ref="B129:B132"/>
    <mergeCell ref="H130:H132"/>
    <mergeCell ref="I130:I132"/>
    <mergeCell ref="J130:J132"/>
    <mergeCell ref="K141:K143"/>
    <mergeCell ref="L141:L143"/>
    <mergeCell ref="A144:A146"/>
    <mergeCell ref="B144:B146"/>
    <mergeCell ref="A137:A139"/>
    <mergeCell ref="B137:B139"/>
    <mergeCell ref="A140:A143"/>
    <mergeCell ref="B140:B143"/>
    <mergeCell ref="H141:H143"/>
    <mergeCell ref="A151:A154"/>
    <mergeCell ref="B151:B154"/>
    <mergeCell ref="H152:H154"/>
    <mergeCell ref="I152:I154"/>
    <mergeCell ref="J152:J154"/>
    <mergeCell ref="K152:K154"/>
    <mergeCell ref="L152:L154"/>
    <mergeCell ref="A147:A150"/>
    <mergeCell ref="B147:B150"/>
    <mergeCell ref="H149:H150"/>
    <mergeCell ref="I149:I150"/>
    <mergeCell ref="J149:J150"/>
    <mergeCell ref="A159:A161"/>
    <mergeCell ref="B159:B161"/>
    <mergeCell ref="C159:C161"/>
    <mergeCell ref="D159:D161"/>
    <mergeCell ref="E159:E161"/>
    <mergeCell ref="F159:F161"/>
    <mergeCell ref="G159:G161"/>
    <mergeCell ref="A155:A157"/>
    <mergeCell ref="B155:B157"/>
    <mergeCell ref="A166:A170"/>
    <mergeCell ref="B166:B170"/>
    <mergeCell ref="C166:C170"/>
    <mergeCell ref="D166:D170"/>
    <mergeCell ref="E166:E170"/>
    <mergeCell ref="F166:F170"/>
    <mergeCell ref="G166:G170"/>
    <mergeCell ref="B163:D163"/>
    <mergeCell ref="A164:A165"/>
    <mergeCell ref="B164:B165"/>
    <mergeCell ref="C164:C165"/>
    <mergeCell ref="D164:D165"/>
    <mergeCell ref="A178:A180"/>
    <mergeCell ref="B178:B180"/>
    <mergeCell ref="A181:A182"/>
    <mergeCell ref="B181:B182"/>
    <mergeCell ref="C181:C182"/>
    <mergeCell ref="F171:F172"/>
    <mergeCell ref="G171:G172"/>
    <mergeCell ref="A173:A177"/>
    <mergeCell ref="B173:B177"/>
    <mergeCell ref="C173:C177"/>
    <mergeCell ref="D173:D177"/>
    <mergeCell ref="E173:E177"/>
    <mergeCell ref="F173:F177"/>
    <mergeCell ref="G173:G177"/>
    <mergeCell ref="A171:A172"/>
    <mergeCell ref="B171:B172"/>
    <mergeCell ref="C171:C172"/>
    <mergeCell ref="D171:D172"/>
    <mergeCell ref="E171:E172"/>
    <mergeCell ref="H71:L71"/>
    <mergeCell ref="H81:L81"/>
    <mergeCell ref="H104:L104"/>
    <mergeCell ref="D181:D182"/>
    <mergeCell ref="E181:E182"/>
    <mergeCell ref="F181:F182"/>
    <mergeCell ref="G181:G182"/>
    <mergeCell ref="C44:C45"/>
    <mergeCell ref="D44:D45"/>
    <mergeCell ref="E44:E45"/>
    <mergeCell ref="F44:F45"/>
    <mergeCell ref="G44:G45"/>
    <mergeCell ref="E164:E165"/>
    <mergeCell ref="F164:F165"/>
    <mergeCell ref="G164:G165"/>
    <mergeCell ref="K155:K157"/>
    <mergeCell ref="L155:L157"/>
    <mergeCell ref="H155:H157"/>
    <mergeCell ref="I155:I157"/>
    <mergeCell ref="J155:J157"/>
    <mergeCell ref="K149:K150"/>
    <mergeCell ref="L149:L150"/>
    <mergeCell ref="I141:I143"/>
    <mergeCell ref="J141:J143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Jozonienė</dc:creator>
  <cp:lastModifiedBy>Rasa Macienė</cp:lastModifiedBy>
  <dcterms:created xsi:type="dcterms:W3CDTF">2025-12-17T06:32:16Z</dcterms:created>
  <dcterms:modified xsi:type="dcterms:W3CDTF">2025-12-17T11:53:26Z</dcterms:modified>
</cp:coreProperties>
</file>